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5016712135-my.sharepoint.com/personal/jhardke_uada_edu/Documents/Documents/Budgets/2025/"/>
    </mc:Choice>
  </mc:AlternateContent>
  <xr:revisionPtr revIDLastSave="789" documentId="8_{E9351850-6C56-41A2-B9D3-D7EFF2693D76}" xr6:coauthVersionLast="47" xr6:coauthVersionMax="47" xr10:uidLastSave="{99A29F24-55DD-4830-AFFE-26860759A3F6}"/>
  <bookViews>
    <workbookView xWindow="28680" yWindow="-2550" windowWidth="29040" windowHeight="15840" xr2:uid="{00000000-000D-0000-FFFF-FFFF00000000}"/>
  </bookViews>
  <sheets>
    <sheet name="Crop" sheetId="1" r:id="rId1"/>
    <sheet name="Rice" sheetId="2" r:id="rId2"/>
    <sheet name="BE Yield &amp; Return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1" i="3" l="1"/>
  <c r="L19" i="3"/>
  <c r="K21" i="3"/>
  <c r="J21" i="3"/>
  <c r="I21" i="3"/>
  <c r="H21" i="3"/>
  <c r="G21" i="3"/>
  <c r="F21" i="3"/>
  <c r="E21" i="3"/>
  <c r="D21" i="3"/>
  <c r="C20" i="3"/>
  <c r="M10" i="3"/>
  <c r="L10" i="3"/>
  <c r="K10" i="3"/>
  <c r="J9" i="3"/>
  <c r="I9" i="3"/>
  <c r="H9" i="3"/>
  <c r="G8" i="3"/>
  <c r="F10" i="3"/>
  <c r="E8" i="3"/>
  <c r="D10" i="3"/>
  <c r="C9" i="3"/>
  <c r="E20" i="3" l="1"/>
  <c r="F20" i="3"/>
  <c r="D19" i="3"/>
  <c r="D8" i="3"/>
  <c r="D9" i="3"/>
  <c r="D20" i="3"/>
  <c r="L9" i="3"/>
  <c r="M8" i="3"/>
  <c r="M9" i="3"/>
  <c r="J19" i="3"/>
  <c r="G20" i="3"/>
  <c r="H20" i="3"/>
  <c r="I20" i="3"/>
  <c r="J20" i="3"/>
  <c r="I19" i="3"/>
  <c r="H8" i="3"/>
  <c r="I8" i="3"/>
  <c r="J8" i="3"/>
  <c r="K8" i="3"/>
  <c r="L8" i="3"/>
  <c r="H19" i="3"/>
  <c r="C8" i="3"/>
  <c r="G9" i="3"/>
  <c r="E19" i="3"/>
  <c r="C19" i="3"/>
  <c r="F19" i="3"/>
  <c r="C10" i="3"/>
  <c r="L21" i="3"/>
  <c r="G10" i="3"/>
  <c r="H10" i="3"/>
  <c r="G19" i="3"/>
  <c r="L20" i="3"/>
  <c r="I10" i="3"/>
  <c r="M20" i="3"/>
  <c r="E9" i="3"/>
  <c r="M19" i="3"/>
  <c r="F8" i="3"/>
  <c r="K9" i="3"/>
  <c r="E10" i="3"/>
  <c r="K20" i="3"/>
  <c r="F9" i="3"/>
  <c r="K19" i="3"/>
  <c r="C21" i="3"/>
  <c r="J10" i="3"/>
  <c r="T20" i="2" l="1"/>
  <c r="U20" i="2"/>
  <c r="V20" i="2"/>
  <c r="W20" i="2"/>
  <c r="X20" i="2"/>
  <c r="T21" i="2"/>
  <c r="U21" i="2"/>
  <c r="V21" i="2"/>
  <c r="W21" i="2"/>
  <c r="X21" i="2"/>
  <c r="T22" i="2"/>
  <c r="U22" i="2"/>
  <c r="V22" i="2"/>
  <c r="W22" i="2"/>
  <c r="X22" i="2"/>
  <c r="T23" i="2"/>
  <c r="U23" i="2"/>
  <c r="V23" i="2"/>
  <c r="W23" i="2"/>
  <c r="X23" i="2"/>
  <c r="T24" i="2"/>
  <c r="U24" i="2"/>
  <c r="V24" i="2"/>
  <c r="W24" i="2"/>
  <c r="X24" i="2"/>
  <c r="T25" i="2"/>
  <c r="U25" i="2"/>
  <c r="V25" i="2"/>
  <c r="W25" i="2"/>
  <c r="X25" i="2"/>
  <c r="S21" i="2"/>
  <c r="S22" i="2"/>
  <c r="S23" i="2"/>
  <c r="S24" i="2"/>
  <c r="S25" i="2"/>
  <c r="S20" i="2"/>
  <c r="L20" i="2"/>
  <c r="M20" i="2"/>
  <c r="N20" i="2"/>
  <c r="O20" i="2"/>
  <c r="P20" i="2"/>
  <c r="L21" i="2"/>
  <c r="M21" i="2"/>
  <c r="N21" i="2"/>
  <c r="O21" i="2"/>
  <c r="P21" i="2"/>
  <c r="L22" i="2"/>
  <c r="M22" i="2"/>
  <c r="N22" i="2"/>
  <c r="O22" i="2"/>
  <c r="P22" i="2"/>
  <c r="L23" i="2"/>
  <c r="M23" i="2"/>
  <c r="N23" i="2"/>
  <c r="O23" i="2"/>
  <c r="P23" i="2"/>
  <c r="L24" i="2"/>
  <c r="M24" i="2"/>
  <c r="N24" i="2"/>
  <c r="O24" i="2"/>
  <c r="P24" i="2"/>
  <c r="L25" i="2"/>
  <c r="M25" i="2"/>
  <c r="N25" i="2"/>
  <c r="O25" i="2"/>
  <c r="P25" i="2"/>
  <c r="K21" i="2"/>
  <c r="K22" i="2"/>
  <c r="K23" i="2"/>
  <c r="K24" i="2"/>
  <c r="K25" i="2"/>
  <c r="K20" i="2"/>
  <c r="D20" i="2"/>
  <c r="E20" i="2"/>
  <c r="F20" i="2"/>
  <c r="G20" i="2"/>
  <c r="H20" i="2"/>
  <c r="D21" i="2"/>
  <c r="E21" i="2"/>
  <c r="F21" i="2"/>
  <c r="G21" i="2"/>
  <c r="H21" i="2"/>
  <c r="D22" i="2"/>
  <c r="E22" i="2"/>
  <c r="F22" i="2"/>
  <c r="G22" i="2"/>
  <c r="H22" i="2"/>
  <c r="D23" i="2"/>
  <c r="E23" i="2"/>
  <c r="F23" i="2"/>
  <c r="G23" i="2"/>
  <c r="H23" i="2"/>
  <c r="D24" i="2"/>
  <c r="E24" i="2"/>
  <c r="F24" i="2"/>
  <c r="G24" i="2"/>
  <c r="H24" i="2"/>
  <c r="D25" i="2"/>
  <c r="E25" i="2"/>
  <c r="F25" i="2"/>
  <c r="G25" i="2"/>
  <c r="H25" i="2"/>
  <c r="C21" i="2"/>
  <c r="C22" i="2"/>
  <c r="C23" i="2"/>
  <c r="C24" i="2"/>
  <c r="C25" i="2"/>
  <c r="C20" i="2"/>
  <c r="T8" i="2"/>
  <c r="U8" i="2"/>
  <c r="V8" i="2"/>
  <c r="W8" i="2"/>
  <c r="X8" i="2"/>
  <c r="T9" i="2"/>
  <c r="U9" i="2"/>
  <c r="V9" i="2"/>
  <c r="W9" i="2"/>
  <c r="X9" i="2"/>
  <c r="T10" i="2"/>
  <c r="U10" i="2"/>
  <c r="V10" i="2"/>
  <c r="W10" i="2"/>
  <c r="X10" i="2"/>
  <c r="T11" i="2"/>
  <c r="U11" i="2"/>
  <c r="V11" i="2"/>
  <c r="W11" i="2"/>
  <c r="X11" i="2"/>
  <c r="T12" i="2"/>
  <c r="U12" i="2"/>
  <c r="V12" i="2"/>
  <c r="W12" i="2"/>
  <c r="X12" i="2"/>
  <c r="T13" i="2"/>
  <c r="U13" i="2"/>
  <c r="V13" i="2"/>
  <c r="W13" i="2"/>
  <c r="X13" i="2"/>
  <c r="S9" i="2"/>
  <c r="S10" i="2"/>
  <c r="S11" i="2"/>
  <c r="S12" i="2"/>
  <c r="S13" i="2"/>
  <c r="S8" i="2"/>
  <c r="L8" i="2"/>
  <c r="M8" i="2"/>
  <c r="N8" i="2"/>
  <c r="O8" i="2"/>
  <c r="P8" i="2"/>
  <c r="L9" i="2"/>
  <c r="M9" i="2"/>
  <c r="N9" i="2"/>
  <c r="O9" i="2"/>
  <c r="P9" i="2"/>
  <c r="L10" i="2"/>
  <c r="M10" i="2"/>
  <c r="N10" i="2"/>
  <c r="O10" i="2"/>
  <c r="P10" i="2"/>
  <c r="L11" i="2"/>
  <c r="M11" i="2"/>
  <c r="N11" i="2"/>
  <c r="O11" i="2"/>
  <c r="P11" i="2"/>
  <c r="L12" i="2"/>
  <c r="M12" i="2"/>
  <c r="N12" i="2"/>
  <c r="O12" i="2"/>
  <c r="P12" i="2"/>
  <c r="L13" i="2"/>
  <c r="M13" i="2"/>
  <c r="N13" i="2"/>
  <c r="O13" i="2"/>
  <c r="P13" i="2"/>
  <c r="K9" i="2"/>
  <c r="K10" i="2"/>
  <c r="K11" i="2"/>
  <c r="K12" i="2"/>
  <c r="K13" i="2"/>
  <c r="K8" i="2"/>
  <c r="D8" i="2"/>
  <c r="E8" i="2"/>
  <c r="F8" i="2"/>
  <c r="G8" i="2"/>
  <c r="H8" i="2"/>
  <c r="D9" i="2"/>
  <c r="E9" i="2"/>
  <c r="F9" i="2"/>
  <c r="G9" i="2"/>
  <c r="H9" i="2"/>
  <c r="D10" i="2"/>
  <c r="E10" i="2"/>
  <c r="F10" i="2"/>
  <c r="G10" i="2"/>
  <c r="H10" i="2"/>
  <c r="D11" i="2"/>
  <c r="E11" i="2"/>
  <c r="F11" i="2"/>
  <c r="G11" i="2"/>
  <c r="H11" i="2"/>
  <c r="D12" i="2"/>
  <c r="E12" i="2"/>
  <c r="F12" i="2"/>
  <c r="G12" i="2"/>
  <c r="H12" i="2"/>
  <c r="D13" i="2"/>
  <c r="E13" i="2"/>
  <c r="F13" i="2"/>
  <c r="G13" i="2"/>
  <c r="H13" i="2"/>
  <c r="C9" i="2"/>
  <c r="C10" i="2"/>
  <c r="C11" i="2"/>
  <c r="C12" i="2"/>
  <c r="C13" i="2"/>
  <c r="C8" i="2"/>
  <c r="L20" i="1"/>
  <c r="M20" i="1"/>
  <c r="N20" i="1"/>
  <c r="O20" i="1"/>
  <c r="P20" i="1"/>
  <c r="L21" i="1"/>
  <c r="M21" i="1"/>
  <c r="N21" i="1"/>
  <c r="O21" i="1"/>
  <c r="P21" i="1"/>
  <c r="L22" i="1"/>
  <c r="M22" i="1"/>
  <c r="N22" i="1"/>
  <c r="O22" i="1"/>
  <c r="P22" i="1"/>
  <c r="L23" i="1"/>
  <c r="M23" i="1"/>
  <c r="N23" i="1"/>
  <c r="O23" i="1"/>
  <c r="P23" i="1"/>
  <c r="L24" i="1"/>
  <c r="M24" i="1"/>
  <c r="N24" i="1"/>
  <c r="O24" i="1"/>
  <c r="P24" i="1"/>
  <c r="L25" i="1"/>
  <c r="M25" i="1"/>
  <c r="N25" i="1"/>
  <c r="O25" i="1"/>
  <c r="P25" i="1"/>
  <c r="K21" i="1"/>
  <c r="K22" i="1"/>
  <c r="K23" i="1"/>
  <c r="K24" i="1"/>
  <c r="K25" i="1"/>
  <c r="K20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C21" i="1"/>
  <c r="C22" i="1"/>
  <c r="C23" i="1"/>
  <c r="C24" i="1"/>
  <c r="C25" i="1"/>
  <c r="C20" i="1"/>
  <c r="L8" i="1"/>
  <c r="M8" i="1"/>
  <c r="N8" i="1"/>
  <c r="O8" i="1"/>
  <c r="P8" i="1"/>
  <c r="L9" i="1"/>
  <c r="M9" i="1"/>
  <c r="N9" i="1"/>
  <c r="O9" i="1"/>
  <c r="P9" i="1"/>
  <c r="L10" i="1"/>
  <c r="M10" i="1"/>
  <c r="N10" i="1"/>
  <c r="O10" i="1"/>
  <c r="P10" i="1"/>
  <c r="L11" i="1"/>
  <c r="M11" i="1"/>
  <c r="N11" i="1"/>
  <c r="O11" i="1"/>
  <c r="P11" i="1"/>
  <c r="L12" i="1"/>
  <c r="M12" i="1"/>
  <c r="N12" i="1"/>
  <c r="O12" i="1"/>
  <c r="P12" i="1"/>
  <c r="L13" i="1"/>
  <c r="M13" i="1"/>
  <c r="N13" i="1"/>
  <c r="O13" i="1"/>
  <c r="P13" i="1"/>
  <c r="K9" i="1"/>
  <c r="K10" i="1"/>
  <c r="K11" i="1"/>
  <c r="K12" i="1"/>
  <c r="K13" i="1"/>
  <c r="K8" i="1"/>
  <c r="D8" i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C9" i="1"/>
  <c r="C10" i="1"/>
  <c r="C11" i="1"/>
  <c r="C12" i="1"/>
  <c r="C13" i="1"/>
  <c r="C8" i="1"/>
</calcChain>
</file>

<file path=xl/sharedStrings.xml><?xml version="1.0" encoding="utf-8"?>
<sst xmlns="http://schemas.openxmlformats.org/spreadsheetml/2006/main" count="149" uniqueCount="68">
  <si>
    <t xml:space="preserve"> </t>
  </si>
  <si>
    <t>Soybean Returns based on Yield and Price</t>
  </si>
  <si>
    <t>Corn Returns based on Yield and Price</t>
  </si>
  <si>
    <t>Rice Returns based on Yield and Price</t>
  </si>
  <si>
    <t>Cotton Returns based on Yield and Price</t>
  </si>
  <si>
    <t>Producer Share:</t>
  </si>
  <si>
    <t>Stacked Gene, Furrow Irrigated, Operating Cost $</t>
  </si>
  <si>
    <t>Clearfield Variety Rice, Operating Cost: $</t>
  </si>
  <si>
    <t>Conventional Variety Rice, Operating Cost: $</t>
  </si>
  <si>
    <t>Conventional Hybrid Rice, Operating Cost: $</t>
  </si>
  <si>
    <t>Notes:</t>
  </si>
  <si>
    <t>Yield and Price values can be modified to reflect specific situations - values within table will be automatically calculated.</t>
  </si>
  <si>
    <t>FullPage Hybrid Rice, Operating Cost: $</t>
  </si>
  <si>
    <t>Provisia Variety Rice, Operating Cost: $</t>
  </si>
  <si>
    <t>XtendFlex, Furrow Irrigated, Operating Cost $</t>
  </si>
  <si>
    <t>B3XF, Furrow Irrigated, Operating Cost $</t>
  </si>
  <si>
    <t>Disclaimer: Tables are designed to be used as an aid in decision making are not a predictor of expected yield, price, or operating expense.</t>
  </si>
  <si>
    <t>Cost and producer share values should be modified to better reflect individual operations and land agreements.</t>
  </si>
  <si>
    <t>MaxAce Hybrid Rice, Operating Cost: $</t>
  </si>
  <si>
    <t>*Includes Cottonseed value in income</t>
  </si>
  <si>
    <t>Cash Rent:</t>
  </si>
  <si>
    <t>Operating Cost, Producer Share, Rent, Prices, and Yields can be modified. If using cash rent, please set Producer Share to 100%.</t>
  </si>
  <si>
    <t>2025 Arkansas Crop Comparison by Yield &amp; Price</t>
  </si>
  <si>
    <t xml:space="preserve">Enterprise Budgets:  </t>
  </si>
  <si>
    <t>https://www.uaex.uada.edu/farm-ranch/economics-marketing/farm-planning/budgets/crop-budgets.aspx</t>
  </si>
  <si>
    <r>
      <rPr>
        <b/>
        <sz val="11"/>
        <color theme="1"/>
        <rFont val="Times New Roman"/>
        <family val="1"/>
      </rPr>
      <t xml:space="preserve">Producer Share - </t>
    </r>
    <r>
      <rPr>
        <sz val="11"/>
        <color theme="1"/>
        <rFont val="Times New Roman"/>
        <family val="1"/>
      </rPr>
      <t>producer share (%) of gross revenue.</t>
    </r>
  </si>
  <si>
    <r>
      <rPr>
        <b/>
        <sz val="11"/>
        <color theme="1"/>
        <rFont val="Times New Roman"/>
        <family val="1"/>
      </rPr>
      <t xml:space="preserve">Cash Rent - </t>
    </r>
    <r>
      <rPr>
        <sz val="11"/>
        <color theme="1"/>
        <rFont val="Times New Roman"/>
        <family val="1"/>
      </rPr>
      <t>if entering a cash rent, set Producer Share to 100%.</t>
    </r>
  </si>
  <si>
    <t>Disclaimer: Tables are to be used as a decision-making aid &amp; are not a predictor of expected yield, price, or operating expense.</t>
  </si>
  <si>
    <t>Cost, producer share, &amp; cash rent should be modified to better reflect individual operations and land agreements.</t>
  </si>
  <si>
    <t>2025 Crop Costs &amp; Returns</t>
  </si>
  <si>
    <t>Corn</t>
  </si>
  <si>
    <t>Rice</t>
  </si>
  <si>
    <t>Soybean</t>
  </si>
  <si>
    <t>Stacked</t>
  </si>
  <si>
    <t>FP</t>
  </si>
  <si>
    <t>MA</t>
  </si>
  <si>
    <t>Hybrid</t>
  </si>
  <si>
    <t>Variety</t>
  </si>
  <si>
    <t>CL Variety</t>
  </si>
  <si>
    <t>PV Variety</t>
  </si>
  <si>
    <t>MA Variety</t>
  </si>
  <si>
    <t>DynaGro</t>
  </si>
  <si>
    <t>E3/Xm</t>
  </si>
  <si>
    <t>Cash Price</t>
  </si>
  <si>
    <t>Yield</t>
  </si>
  <si>
    <t>Cotton*</t>
  </si>
  <si>
    <t>* For Cotton, Cottonseed value of $179.58 has been added to calculated income.</t>
  </si>
  <si>
    <t>B3XF</t>
  </si>
  <si>
    <t>CL</t>
  </si>
  <si>
    <t>PV</t>
  </si>
  <si>
    <t>XF</t>
  </si>
  <si>
    <t>Notes: Cash Price, Yield, and Operating Cost values can be changed, all other cells are locked.</t>
  </si>
  <si>
    <t>Operating Cost</t>
  </si>
  <si>
    <t>75/25 Rent Break-even Yield</t>
  </si>
  <si>
    <t>80/20 Rent Break-even Yield</t>
  </si>
  <si>
    <t>Land Owner Break-even Yield</t>
  </si>
  <si>
    <t>75/25 Rent Return ($)</t>
  </si>
  <si>
    <t>80/20 Rent  Return ($)</t>
  </si>
  <si>
    <t>Land Owner Return ($)</t>
  </si>
  <si>
    <t>2025 Arkansas Rice System Comparison by Yield &amp; Price</t>
  </si>
  <si>
    <t>2025 Crop Comparison for Break-Even Yields and Returns Above Operating Costs</t>
  </si>
  <si>
    <t>Break-Even Yields</t>
  </si>
  <si>
    <t>Returns Above Operating Costs</t>
  </si>
  <si>
    <t>Modified from 2025 University of Arkansas System Division of Agriculture Enterprise Budgets</t>
  </si>
  <si>
    <r>
      <rPr>
        <b/>
        <sz val="11"/>
        <color theme="1"/>
        <rFont val="Times New Roman"/>
        <family val="1"/>
      </rPr>
      <t xml:space="preserve">Operating Costs </t>
    </r>
    <r>
      <rPr>
        <sz val="11"/>
        <color theme="1"/>
        <rFont val="Times New Roman"/>
        <family val="1"/>
      </rPr>
      <t>- 2025 direct expenses modified from Enterprise Budgets.</t>
    </r>
  </si>
  <si>
    <t>Prepared by:  Jarrod Hardke, Rice Extension Agronomist; Breana Watkins, Instructor - Crop Budgets; &amp; Scott Stiles, Program Assoc. - Ag. Economics</t>
  </si>
  <si>
    <t>Prices reflect current (12/18/24) Fall 2025 Cash Bid Prices.</t>
  </si>
  <si>
    <t>Yellow highlighted cells are 2024 State Average Yields and Fall 2025 Cash Bid Prices (as of 12/18/24).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</si>
</sst>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name val="Times New Roman"/>
      <family val="1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9"/>
      <color theme="0"/>
      <name val="Times New Roman"/>
      <family val="1"/>
    </font>
    <font>
      <sz val="12"/>
      <color theme="1"/>
      <name val="Times New Roman"/>
      <family val="1"/>
    </font>
    <font>
      <b/>
      <sz val="11"/>
      <color rgb="FFFFFFFF"/>
      <name val="Times New Roman"/>
      <family val="1"/>
    </font>
    <font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2135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2" fontId="2" fillId="3" borderId="1" xfId="0" applyNumberFormat="1" applyFont="1" applyFill="1" applyBorder="1" applyProtection="1">
      <protection locked="0"/>
    </xf>
    <xf numFmtId="0" fontId="1" fillId="0" borderId="5" xfId="0" applyFont="1" applyBorder="1"/>
    <xf numFmtId="0" fontId="2" fillId="3" borderId="8" xfId="0" applyFont="1" applyFill="1" applyBorder="1" applyProtection="1">
      <protection locked="0"/>
    </xf>
    <xf numFmtId="0" fontId="1" fillId="0" borderId="0" xfId="0" applyFont="1" applyAlignment="1">
      <alignment vertical="center" wrapText="1"/>
    </xf>
    <xf numFmtId="0" fontId="2" fillId="4" borderId="8" xfId="0" applyFont="1" applyFill="1" applyBorder="1" applyProtection="1">
      <protection locked="0"/>
    </xf>
    <xf numFmtId="0" fontId="2" fillId="4" borderId="9" xfId="0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2" fillId="4" borderId="7" xfId="0" applyNumberFormat="1" applyFont="1" applyFill="1" applyBorder="1" applyProtection="1">
      <protection locked="0"/>
    </xf>
    <xf numFmtId="0" fontId="2" fillId="5" borderId="6" xfId="0" applyFont="1" applyFill="1" applyBorder="1" applyProtection="1">
      <protection locked="0"/>
    </xf>
    <xf numFmtId="9" fontId="2" fillId="5" borderId="6" xfId="1" applyFont="1" applyFill="1" applyBorder="1" applyProtection="1">
      <protection locked="0"/>
    </xf>
    <xf numFmtId="2" fontId="2" fillId="5" borderId="6" xfId="0" applyNumberFormat="1" applyFont="1" applyFill="1" applyBorder="1" applyProtection="1">
      <protection locked="0"/>
    </xf>
    <xf numFmtId="6" fontId="8" fillId="2" borderId="1" xfId="2" applyNumberFormat="1" applyFont="1" applyFill="1" applyBorder="1" applyAlignment="1"/>
    <xf numFmtId="6" fontId="8" fillId="2" borderId="7" xfId="2" applyNumberFormat="1" applyFont="1" applyFill="1" applyBorder="1" applyAlignment="1"/>
    <xf numFmtId="6" fontId="8" fillId="2" borderId="17" xfId="2" applyNumberFormat="1" applyFont="1" applyFill="1" applyBorder="1" applyAlignment="1"/>
    <xf numFmtId="6" fontId="8" fillId="2" borderId="18" xfId="2" applyNumberFormat="1" applyFont="1" applyFill="1" applyBorder="1" applyAlignment="1"/>
    <xf numFmtId="2" fontId="2" fillId="5" borderId="6" xfId="1" applyNumberFormat="1" applyFont="1" applyFill="1" applyBorder="1" applyProtection="1">
      <protection locked="0"/>
    </xf>
    <xf numFmtId="0" fontId="0" fillId="2" borderId="5" xfId="0" applyFill="1" applyBorder="1"/>
    <xf numFmtId="0" fontId="1" fillId="2" borderId="5" xfId="0" applyFont="1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6" xfId="0" applyFill="1" applyBorder="1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1" fillId="2" borderId="0" xfId="3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21" xfId="0" applyFill="1" applyBorder="1"/>
    <xf numFmtId="0" fontId="6" fillId="2" borderId="19" xfId="0" applyFont="1" applyFill="1" applyBorder="1" applyAlignment="1">
      <alignment vertical="center"/>
    </xf>
    <xf numFmtId="0" fontId="0" fillId="2" borderId="22" xfId="0" applyFill="1" applyBorder="1"/>
    <xf numFmtId="0" fontId="4" fillId="2" borderId="0" xfId="0" applyFont="1" applyFill="1"/>
    <xf numFmtId="0" fontId="6" fillId="2" borderId="19" xfId="0" applyFont="1" applyFill="1" applyBorder="1" applyAlignment="1">
      <alignment vertical="center" wrapText="1"/>
    </xf>
    <xf numFmtId="0" fontId="0" fillId="2" borderId="19" xfId="0" applyFill="1" applyBorder="1"/>
    <xf numFmtId="0" fontId="9" fillId="6" borderId="5" xfId="0" applyFont="1" applyFill="1" applyBorder="1"/>
    <xf numFmtId="0" fontId="12" fillId="6" borderId="0" xfId="0" applyFont="1" applyFill="1"/>
    <xf numFmtId="0" fontId="12" fillId="6" borderId="5" xfId="0" applyFont="1" applyFill="1" applyBorder="1" applyAlignment="1">
      <alignment horizontal="right"/>
    </xf>
    <xf numFmtId="0" fontId="13" fillId="6" borderId="5" xfId="0" applyFont="1" applyFill="1" applyBorder="1"/>
    <xf numFmtId="0" fontId="13" fillId="6" borderId="0" xfId="0" applyFont="1" applyFill="1"/>
    <xf numFmtId="0" fontId="9" fillId="6" borderId="0" xfId="0" applyFont="1" applyFill="1"/>
    <xf numFmtId="0" fontId="12" fillId="6" borderId="0" xfId="0" applyFont="1" applyFill="1" applyAlignment="1">
      <alignment horizontal="right"/>
    </xf>
    <xf numFmtId="0" fontId="12" fillId="6" borderId="10" xfId="0" applyFont="1" applyFill="1" applyBorder="1" applyAlignment="1">
      <alignment horizontal="right"/>
    </xf>
    <xf numFmtId="0" fontId="1" fillId="6" borderId="5" xfId="0" applyFont="1" applyFill="1" applyBorder="1"/>
    <xf numFmtId="0" fontId="14" fillId="6" borderId="5" xfId="0" applyFont="1" applyFill="1" applyBorder="1"/>
    <xf numFmtId="0" fontId="15" fillId="0" borderId="0" xfId="0" applyFont="1"/>
    <xf numFmtId="0" fontId="1" fillId="2" borderId="6" xfId="0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1" fillId="0" borderId="6" xfId="0" applyFont="1" applyBorder="1"/>
    <xf numFmtId="0" fontId="16" fillId="6" borderId="3" xfId="0" applyFont="1" applyFill="1" applyBorder="1" applyAlignment="1">
      <alignment horizontal="center" vertical="center" wrapText="1" readingOrder="1"/>
    </xf>
    <xf numFmtId="0" fontId="16" fillId="6" borderId="4" xfId="0" applyFont="1" applyFill="1" applyBorder="1" applyAlignment="1">
      <alignment horizontal="center" vertical="center" wrapText="1" readingOrder="1"/>
    </xf>
    <xf numFmtId="0" fontId="16" fillId="6" borderId="0" xfId="0" applyFont="1" applyFill="1" applyAlignment="1">
      <alignment horizontal="center" vertical="center" wrapText="1" readingOrder="1"/>
    </xf>
    <xf numFmtId="0" fontId="16" fillId="6" borderId="6" xfId="0" applyFont="1" applyFill="1" applyBorder="1" applyAlignment="1">
      <alignment horizontal="center" vertical="center" wrapText="1" readingOrder="1"/>
    </xf>
    <xf numFmtId="0" fontId="1" fillId="6" borderId="24" xfId="0" applyFont="1" applyFill="1" applyBorder="1" applyAlignment="1">
      <alignment horizontal="center" vertical="center" wrapText="1"/>
    </xf>
    <xf numFmtId="0" fontId="16" fillId="6" borderId="24" xfId="0" applyFont="1" applyFill="1" applyBorder="1" applyAlignment="1">
      <alignment horizontal="center" vertical="center" wrapText="1" readingOrder="1"/>
    </xf>
    <xf numFmtId="0" fontId="12" fillId="6" borderId="24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2" fontId="17" fillId="4" borderId="27" xfId="0" applyNumberFormat="1" applyFont="1" applyFill="1" applyBorder="1" applyAlignment="1" applyProtection="1">
      <alignment horizontal="right" vertical="center" wrapText="1" indent="1" readingOrder="1"/>
      <protection locked="0"/>
    </xf>
    <xf numFmtId="2" fontId="17" fillId="4" borderId="28" xfId="0" applyNumberFormat="1" applyFont="1" applyFill="1" applyBorder="1" applyAlignment="1" applyProtection="1">
      <alignment horizontal="right" vertical="center" wrapText="1" indent="1" readingOrder="1"/>
      <protection locked="0"/>
    </xf>
    <xf numFmtId="1" fontId="17" fillId="4" borderId="27" xfId="0" applyNumberFormat="1" applyFont="1" applyFill="1" applyBorder="1" applyAlignment="1" applyProtection="1">
      <alignment horizontal="right" vertical="center" wrapText="1" indent="1" readingOrder="1"/>
      <protection locked="0"/>
    </xf>
    <xf numFmtId="1" fontId="17" fillId="4" borderId="28" xfId="0" applyNumberFormat="1" applyFont="1" applyFill="1" applyBorder="1" applyAlignment="1" applyProtection="1">
      <alignment horizontal="right" vertical="center" wrapText="1" indent="1" readingOrder="1"/>
      <protection locked="0"/>
    </xf>
    <xf numFmtId="0" fontId="1" fillId="2" borderId="19" xfId="0" applyFont="1" applyFill="1" applyBorder="1"/>
    <xf numFmtId="1" fontId="17" fillId="2" borderId="27" xfId="0" applyNumberFormat="1" applyFont="1" applyFill="1" applyBorder="1" applyAlignment="1">
      <alignment horizontal="right" vertical="center" wrapText="1" indent="1" readingOrder="1"/>
    </xf>
    <xf numFmtId="1" fontId="17" fillId="2" borderId="28" xfId="0" applyNumberFormat="1" applyFont="1" applyFill="1" applyBorder="1" applyAlignment="1">
      <alignment horizontal="right" vertical="center" wrapText="1" indent="1" readingOrder="1"/>
    </xf>
    <xf numFmtId="0" fontId="17" fillId="7" borderId="26" xfId="0" applyFont="1" applyFill="1" applyBorder="1" applyAlignment="1">
      <alignment horizontal="left" vertical="center" wrapText="1" readingOrder="1"/>
    </xf>
    <xf numFmtId="0" fontId="1" fillId="2" borderId="2" xfId="0" applyFont="1" applyFill="1" applyBorder="1"/>
    <xf numFmtId="0" fontId="1" fillId="2" borderId="4" xfId="0" applyFont="1" applyFill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2" fillId="0" borderId="20" xfId="0" applyFont="1" applyBorder="1" applyAlignment="1">
      <alignment horizontal="center"/>
    </xf>
    <xf numFmtId="0" fontId="16" fillId="6" borderId="2" xfId="0" applyFont="1" applyFill="1" applyBorder="1" applyAlignment="1">
      <alignment horizontal="left" vertical="center" wrapText="1" readingOrder="1"/>
    </xf>
    <xf numFmtId="0" fontId="16" fillId="6" borderId="5" xfId="0" applyFont="1" applyFill="1" applyBorder="1" applyAlignment="1">
      <alignment horizontal="left" vertical="center" wrapText="1" readingOrder="1"/>
    </xf>
    <xf numFmtId="0" fontId="16" fillId="6" borderId="23" xfId="0" applyFont="1" applyFill="1" applyBorder="1" applyAlignment="1">
      <alignment horizontal="left" vertical="center" wrapText="1" readingOrder="1"/>
    </xf>
    <xf numFmtId="0" fontId="7" fillId="2" borderId="20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</cellXfs>
  <cellStyles count="4">
    <cellStyle name="Currency" xfId="2" builtinId="4"/>
    <cellStyle name="Hyperlink" xfId="3" builtinId="8"/>
    <cellStyle name="Normal" xfId="0" builtinId="0"/>
    <cellStyle name="Percent" xfId="1" builtinId="5"/>
  </cellStyles>
  <dxfs count="10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9921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26</xdr:row>
      <xdr:rowOff>0</xdr:rowOff>
    </xdr:from>
    <xdr:to>
      <xdr:col>14</xdr:col>
      <xdr:colOff>343916</xdr:colOff>
      <xdr:row>28</xdr:row>
      <xdr:rowOff>93853</xdr:rowOff>
    </xdr:to>
    <xdr:pic>
      <xdr:nvPicPr>
        <xdr:cNvPr id="5" name="Picture 4" descr="University of Arkansas System Division of Agriculture 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0" y="4905375"/>
          <a:ext cx="2566416" cy="4907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26</xdr:row>
      <xdr:rowOff>0</xdr:rowOff>
    </xdr:from>
    <xdr:to>
      <xdr:col>14</xdr:col>
      <xdr:colOff>343916</xdr:colOff>
      <xdr:row>28</xdr:row>
      <xdr:rowOff>93853</xdr:rowOff>
    </xdr:to>
    <xdr:pic>
      <xdr:nvPicPr>
        <xdr:cNvPr id="5" name="Picture 4" descr="University of Arkansas System Division of Agriculture 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0" y="4976813"/>
          <a:ext cx="2566416" cy="4907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381000</xdr:colOff>
      <xdr:row>22</xdr:row>
      <xdr:rowOff>123825</xdr:rowOff>
    </xdr:from>
    <xdr:to>
      <xdr:col>11</xdr:col>
      <xdr:colOff>396304</xdr:colOff>
      <xdr:row>25</xdr:row>
      <xdr:rowOff>40455</xdr:rowOff>
    </xdr:to>
    <xdr:pic>
      <xdr:nvPicPr>
        <xdr:cNvPr id="2" name="Picture 1" descr="University of Arkansas System Division of Agriculture Logo">
          <a:extLst>
            <a:ext uri="{FF2B5EF4-FFF2-40B4-BE49-F238E27FC236}">
              <a16:creationId xmlns:a16="http://schemas.microsoft.com/office/drawing/2014/main" id="{F4AC4FEB-7F5B-4CB9-9635-89AFCC2A2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550" y="6267450"/>
          <a:ext cx="2566416" cy="490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ex.uada.edu/farm-ranch/economics-marketing/farm-planning/budgets/crop-budgets.asp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uaex.uada.edu/farm-ranch/economics-marketing/farm-planning/budgets/crop-budgets.asp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uaex.uada.edu/farm-ranch/economics-marketing/farm-planning/budgets/crop-budget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tabSelected="1" zoomScale="120" zoomScaleNormal="120" workbookViewId="0">
      <selection activeCell="H4" sqref="H4"/>
    </sheetView>
  </sheetViews>
  <sheetFormatPr defaultRowHeight="15" x14ac:dyDescent="0.25"/>
  <cols>
    <col min="1" max="1" width="5.7109375" customWidth="1"/>
    <col min="2" max="8" width="8.28515625" customWidth="1"/>
    <col min="9" max="9" width="4.7109375" customWidth="1"/>
    <col min="10" max="16" width="8.28515625" customWidth="1"/>
    <col min="17" max="17" width="5.7109375" customWidth="1"/>
  </cols>
  <sheetData>
    <row r="1" spans="1:19" ht="19.5" thickBot="1" x14ac:dyDescent="0.35">
      <c r="A1" s="21"/>
      <c r="B1" s="83" t="s">
        <v>22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22"/>
    </row>
    <row r="2" spans="1:19" ht="15.75" thickBot="1" x14ac:dyDescent="0.3">
      <c r="A2" s="19"/>
      <c r="B2" s="82" t="s">
        <v>63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23"/>
    </row>
    <row r="3" spans="1:19" x14ac:dyDescent="0.25">
      <c r="A3" s="19"/>
      <c r="B3" s="84" t="s">
        <v>3</v>
      </c>
      <c r="C3" s="85"/>
      <c r="D3" s="85"/>
      <c r="E3" s="85"/>
      <c r="F3" s="85"/>
      <c r="G3" s="85"/>
      <c r="H3" s="86"/>
      <c r="I3" s="24"/>
      <c r="J3" s="84" t="s">
        <v>1</v>
      </c>
      <c r="K3" s="85"/>
      <c r="L3" s="85"/>
      <c r="M3" s="85"/>
      <c r="N3" s="85"/>
      <c r="O3" s="85"/>
      <c r="P3" s="86"/>
      <c r="Q3" s="23"/>
    </row>
    <row r="4" spans="1:19" x14ac:dyDescent="0.25">
      <c r="A4" s="19"/>
      <c r="B4" s="43"/>
      <c r="C4" s="44"/>
      <c r="D4" s="44"/>
      <c r="E4" s="44"/>
      <c r="F4" s="44"/>
      <c r="G4" s="45" t="s">
        <v>9</v>
      </c>
      <c r="H4" s="11">
        <v>970.39</v>
      </c>
      <c r="I4" s="24"/>
      <c r="J4" s="43"/>
      <c r="K4" s="44"/>
      <c r="L4" s="44"/>
      <c r="M4" s="44"/>
      <c r="N4" s="44"/>
      <c r="O4" s="45" t="s">
        <v>14</v>
      </c>
      <c r="P4" s="11">
        <v>463.17</v>
      </c>
      <c r="Q4" s="23"/>
    </row>
    <row r="5" spans="1:19" x14ac:dyDescent="0.25">
      <c r="A5" s="19"/>
      <c r="B5" s="46"/>
      <c r="C5" s="47"/>
      <c r="D5" s="47"/>
      <c r="E5" s="47"/>
      <c r="F5" s="48"/>
      <c r="G5" s="49" t="s">
        <v>5</v>
      </c>
      <c r="H5" s="12">
        <v>0.8</v>
      </c>
      <c r="I5" s="24"/>
      <c r="J5" s="46"/>
      <c r="K5" s="47"/>
      <c r="L5" s="47"/>
      <c r="M5" s="47"/>
      <c r="N5" s="48"/>
      <c r="O5" s="49" t="s">
        <v>5</v>
      </c>
      <c r="P5" s="12">
        <v>0.8</v>
      </c>
      <c r="Q5" s="23"/>
    </row>
    <row r="6" spans="1:19" x14ac:dyDescent="0.25">
      <c r="A6" s="19"/>
      <c r="B6" s="46"/>
      <c r="C6" s="47"/>
      <c r="D6" s="47"/>
      <c r="E6" s="47"/>
      <c r="F6" s="48"/>
      <c r="G6" s="50" t="s">
        <v>20</v>
      </c>
      <c r="H6" s="18">
        <v>0</v>
      </c>
      <c r="I6" s="24"/>
      <c r="J6" s="46"/>
      <c r="K6" s="47"/>
      <c r="L6" s="47"/>
      <c r="M6" s="47"/>
      <c r="N6" s="48"/>
      <c r="O6" s="50" t="s">
        <v>20</v>
      </c>
      <c r="P6" s="18">
        <v>0</v>
      </c>
      <c r="Q6" s="23"/>
    </row>
    <row r="7" spans="1:19" x14ac:dyDescent="0.25">
      <c r="A7" s="19"/>
      <c r="B7" s="51"/>
      <c r="C7" s="9">
        <v>5.9</v>
      </c>
      <c r="D7" s="9">
        <v>6</v>
      </c>
      <c r="E7" s="3">
        <v>6.09</v>
      </c>
      <c r="F7" s="9">
        <v>6.2</v>
      </c>
      <c r="G7" s="9">
        <v>6.3</v>
      </c>
      <c r="H7" s="10">
        <v>6.4</v>
      </c>
      <c r="I7" s="24"/>
      <c r="J7" s="51" t="s">
        <v>0</v>
      </c>
      <c r="K7" s="9">
        <v>8.9</v>
      </c>
      <c r="L7" s="9">
        <v>9.1</v>
      </c>
      <c r="M7" s="3">
        <v>9.34</v>
      </c>
      <c r="N7" s="9">
        <v>9.5</v>
      </c>
      <c r="O7" s="9">
        <v>9.6999999999999993</v>
      </c>
      <c r="P7" s="10">
        <v>9.9</v>
      </c>
      <c r="Q7" s="23"/>
    </row>
    <row r="8" spans="1:19" x14ac:dyDescent="0.25">
      <c r="A8" s="19"/>
      <c r="B8" s="7">
        <v>165</v>
      </c>
      <c r="C8" s="14">
        <f>(($B8*$H$5)*C$7)-$H$4-$H$6</f>
        <v>-191.58999999999992</v>
      </c>
      <c r="D8" s="14">
        <f t="shared" ref="D8:H8" si="0">(($B8*$H$5)*D$7)-$H$4-$H$6</f>
        <v>-178.39</v>
      </c>
      <c r="E8" s="14">
        <f t="shared" si="0"/>
        <v>-166.51</v>
      </c>
      <c r="F8" s="14">
        <f t="shared" si="0"/>
        <v>-151.99</v>
      </c>
      <c r="G8" s="14">
        <f t="shared" si="0"/>
        <v>-138.78999999999996</v>
      </c>
      <c r="H8" s="15">
        <f t="shared" si="0"/>
        <v>-125.58999999999992</v>
      </c>
      <c r="I8" s="24"/>
      <c r="J8" s="7">
        <v>50</v>
      </c>
      <c r="K8" s="14">
        <f>(($J8*$P$5)*K$7)-$P$4-$P$6</f>
        <v>-107.17000000000002</v>
      </c>
      <c r="L8" s="14">
        <f t="shared" ref="L8:P8" si="1">(($J8*$P$5)*L$7)-$P$4-$P$6</f>
        <v>-99.170000000000016</v>
      </c>
      <c r="M8" s="14">
        <f t="shared" si="1"/>
        <v>-89.57</v>
      </c>
      <c r="N8" s="14">
        <f t="shared" si="1"/>
        <v>-83.170000000000016</v>
      </c>
      <c r="O8" s="14">
        <f t="shared" si="1"/>
        <v>-75.170000000000016</v>
      </c>
      <c r="P8" s="15">
        <f t="shared" si="1"/>
        <v>-67.170000000000016</v>
      </c>
      <c r="Q8" s="23"/>
    </row>
    <row r="9" spans="1:19" x14ac:dyDescent="0.25">
      <c r="A9" s="19"/>
      <c r="B9" s="5">
        <v>169</v>
      </c>
      <c r="C9" s="14">
        <f t="shared" ref="C9:H13" si="2">(($B9*$H$5)*C$7)-$H$4-$H$6</f>
        <v>-172.70999999999981</v>
      </c>
      <c r="D9" s="14">
        <f t="shared" si="2"/>
        <v>-159.18999999999994</v>
      </c>
      <c r="E9" s="14">
        <f t="shared" si="2"/>
        <v>-147.02199999999993</v>
      </c>
      <c r="F9" s="14">
        <f t="shared" si="2"/>
        <v>-132.14999999999986</v>
      </c>
      <c r="G9" s="14">
        <f t="shared" si="2"/>
        <v>-118.62999999999988</v>
      </c>
      <c r="H9" s="15">
        <f t="shared" si="2"/>
        <v>-105.10999999999979</v>
      </c>
      <c r="I9" s="24"/>
      <c r="J9" s="5">
        <v>55</v>
      </c>
      <c r="K9" s="14">
        <f t="shared" ref="K9:P13" si="3">(($J9*$P$5)*K$7)-$P$4-$P$6</f>
        <v>-71.569999999999993</v>
      </c>
      <c r="L9" s="14">
        <f t="shared" si="3"/>
        <v>-62.770000000000039</v>
      </c>
      <c r="M9" s="14">
        <f t="shared" si="3"/>
        <v>-52.210000000000036</v>
      </c>
      <c r="N9" s="14">
        <f t="shared" si="3"/>
        <v>-45.170000000000016</v>
      </c>
      <c r="O9" s="14">
        <f t="shared" si="3"/>
        <v>-36.370000000000061</v>
      </c>
      <c r="P9" s="15">
        <f t="shared" si="3"/>
        <v>-27.569999999999993</v>
      </c>
      <c r="Q9" s="23"/>
    </row>
    <row r="10" spans="1:19" x14ac:dyDescent="0.25">
      <c r="A10" s="19"/>
      <c r="B10" s="7">
        <v>175</v>
      </c>
      <c r="C10" s="14">
        <f t="shared" si="2"/>
        <v>-144.38999999999999</v>
      </c>
      <c r="D10" s="14">
        <f t="shared" si="2"/>
        <v>-130.38999999999999</v>
      </c>
      <c r="E10" s="14">
        <f t="shared" si="2"/>
        <v>-117.78999999999996</v>
      </c>
      <c r="F10" s="14">
        <f t="shared" si="2"/>
        <v>-102.38999999999999</v>
      </c>
      <c r="G10" s="14">
        <f t="shared" si="2"/>
        <v>-88.389999999999986</v>
      </c>
      <c r="H10" s="15">
        <f t="shared" si="2"/>
        <v>-74.389999999999986</v>
      </c>
      <c r="I10" s="24"/>
      <c r="J10" s="7">
        <v>60</v>
      </c>
      <c r="K10" s="14">
        <f t="shared" si="3"/>
        <v>-35.96999999999997</v>
      </c>
      <c r="L10" s="14">
        <f t="shared" si="3"/>
        <v>-26.370000000000061</v>
      </c>
      <c r="M10" s="14">
        <f t="shared" si="3"/>
        <v>-14.850000000000023</v>
      </c>
      <c r="N10" s="14">
        <f t="shared" si="3"/>
        <v>-7.1700000000000159</v>
      </c>
      <c r="O10" s="14">
        <f t="shared" si="3"/>
        <v>2.42999999999995</v>
      </c>
      <c r="P10" s="15">
        <f t="shared" si="3"/>
        <v>12.03000000000003</v>
      </c>
      <c r="Q10" s="23"/>
    </row>
    <row r="11" spans="1:19" x14ac:dyDescent="0.25">
      <c r="A11" s="19"/>
      <c r="B11" s="7">
        <v>185</v>
      </c>
      <c r="C11" s="14">
        <f t="shared" si="2"/>
        <v>-97.189999999999941</v>
      </c>
      <c r="D11" s="14">
        <f t="shared" si="2"/>
        <v>-82.389999999999986</v>
      </c>
      <c r="E11" s="14">
        <f t="shared" si="2"/>
        <v>-69.07000000000005</v>
      </c>
      <c r="F11" s="14">
        <f t="shared" si="2"/>
        <v>-52.789999999999964</v>
      </c>
      <c r="G11" s="14">
        <f t="shared" si="2"/>
        <v>-37.990000000000009</v>
      </c>
      <c r="H11" s="15">
        <f t="shared" si="2"/>
        <v>-23.189999999999941</v>
      </c>
      <c r="I11" s="24"/>
      <c r="J11" s="7">
        <v>65</v>
      </c>
      <c r="K11" s="14">
        <f t="shared" si="3"/>
        <v>-0.37000000000000455</v>
      </c>
      <c r="L11" s="14">
        <f t="shared" si="3"/>
        <v>10.029999999999973</v>
      </c>
      <c r="M11" s="14">
        <f t="shared" si="3"/>
        <v>22.509999999999991</v>
      </c>
      <c r="N11" s="14">
        <f t="shared" si="3"/>
        <v>30.829999999999984</v>
      </c>
      <c r="O11" s="14">
        <f t="shared" si="3"/>
        <v>41.229999999999961</v>
      </c>
      <c r="P11" s="15">
        <f t="shared" si="3"/>
        <v>51.630000000000052</v>
      </c>
      <c r="Q11" s="23"/>
    </row>
    <row r="12" spans="1:19" x14ac:dyDescent="0.25">
      <c r="A12" s="19"/>
      <c r="B12" s="7">
        <v>195</v>
      </c>
      <c r="C12" s="14">
        <f t="shared" si="2"/>
        <v>-49.989999999999895</v>
      </c>
      <c r="D12" s="14">
        <f t="shared" si="2"/>
        <v>-34.389999999999986</v>
      </c>
      <c r="E12" s="14">
        <f t="shared" si="2"/>
        <v>-20.350000000000023</v>
      </c>
      <c r="F12" s="14">
        <f t="shared" si="2"/>
        <v>-3.1899999999999409</v>
      </c>
      <c r="G12" s="14">
        <f t="shared" si="2"/>
        <v>12.409999999999968</v>
      </c>
      <c r="H12" s="15">
        <f t="shared" si="2"/>
        <v>28.010000000000105</v>
      </c>
      <c r="I12" s="24"/>
      <c r="J12" s="7">
        <v>70</v>
      </c>
      <c r="K12" s="14">
        <f t="shared" si="3"/>
        <v>35.230000000000018</v>
      </c>
      <c r="L12" s="14">
        <f t="shared" si="3"/>
        <v>46.42999999999995</v>
      </c>
      <c r="M12" s="14">
        <f t="shared" si="3"/>
        <v>59.869999999999948</v>
      </c>
      <c r="N12" s="14">
        <f t="shared" si="3"/>
        <v>68.829999999999984</v>
      </c>
      <c r="O12" s="14">
        <f t="shared" si="3"/>
        <v>80.029999999999916</v>
      </c>
      <c r="P12" s="15">
        <f t="shared" si="3"/>
        <v>91.229999999999961</v>
      </c>
      <c r="Q12" s="23"/>
    </row>
    <row r="13" spans="1:19" ht="15.75" thickBot="1" x14ac:dyDescent="0.3">
      <c r="A13" s="19"/>
      <c r="B13" s="8">
        <v>205</v>
      </c>
      <c r="C13" s="16">
        <f t="shared" si="2"/>
        <v>-2.7899999999999636</v>
      </c>
      <c r="D13" s="16">
        <f t="shared" si="2"/>
        <v>13.610000000000014</v>
      </c>
      <c r="E13" s="16">
        <f t="shared" si="2"/>
        <v>28.370000000000005</v>
      </c>
      <c r="F13" s="16">
        <f t="shared" si="2"/>
        <v>46.410000000000082</v>
      </c>
      <c r="G13" s="16">
        <f t="shared" si="2"/>
        <v>62.810000000000059</v>
      </c>
      <c r="H13" s="17">
        <f t="shared" si="2"/>
        <v>79.21000000000015</v>
      </c>
      <c r="I13" s="24"/>
      <c r="J13" s="8">
        <v>75</v>
      </c>
      <c r="K13" s="16">
        <f t="shared" si="3"/>
        <v>70.829999999999984</v>
      </c>
      <c r="L13" s="16">
        <f t="shared" si="3"/>
        <v>82.829999999999984</v>
      </c>
      <c r="M13" s="16">
        <f t="shared" si="3"/>
        <v>97.229999999999961</v>
      </c>
      <c r="N13" s="16">
        <f t="shared" si="3"/>
        <v>106.82999999999998</v>
      </c>
      <c r="O13" s="16">
        <f t="shared" si="3"/>
        <v>118.82999999999998</v>
      </c>
      <c r="P13" s="17">
        <f t="shared" si="3"/>
        <v>130.82999999999998</v>
      </c>
      <c r="Q13" s="23"/>
    </row>
    <row r="14" spans="1:19" ht="9.9499999999999993" customHeight="1" thickBot="1" x14ac:dyDescent="0.3">
      <c r="A14" s="19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3"/>
    </row>
    <row r="15" spans="1:19" x14ac:dyDescent="0.25">
      <c r="A15" s="19"/>
      <c r="B15" s="84" t="s">
        <v>2</v>
      </c>
      <c r="C15" s="85"/>
      <c r="D15" s="85"/>
      <c r="E15" s="85"/>
      <c r="F15" s="85"/>
      <c r="G15" s="85"/>
      <c r="H15" s="86"/>
      <c r="I15" s="24"/>
      <c r="J15" s="84" t="s">
        <v>4</v>
      </c>
      <c r="K15" s="85"/>
      <c r="L15" s="85"/>
      <c r="M15" s="85"/>
      <c r="N15" s="85"/>
      <c r="O15" s="85"/>
      <c r="P15" s="86"/>
      <c r="Q15" s="23"/>
    </row>
    <row r="16" spans="1:19" x14ac:dyDescent="0.25">
      <c r="A16" s="19"/>
      <c r="B16" s="43"/>
      <c r="C16" s="44"/>
      <c r="D16" s="44"/>
      <c r="E16" s="44"/>
      <c r="F16" s="44"/>
      <c r="G16" s="45" t="s">
        <v>6</v>
      </c>
      <c r="H16" s="13">
        <v>790.42</v>
      </c>
      <c r="I16" s="24"/>
      <c r="J16" s="43"/>
      <c r="K16" s="44"/>
      <c r="L16" s="44"/>
      <c r="M16" s="44"/>
      <c r="N16" s="44"/>
      <c r="O16" s="45" t="s">
        <v>15</v>
      </c>
      <c r="P16" s="11">
        <v>981.9</v>
      </c>
      <c r="Q16" s="23"/>
      <c r="S16" s="1"/>
    </row>
    <row r="17" spans="1:17" x14ac:dyDescent="0.25">
      <c r="A17" s="19"/>
      <c r="B17" s="46"/>
      <c r="C17" s="47"/>
      <c r="D17" s="47"/>
      <c r="E17" s="47"/>
      <c r="F17" s="48"/>
      <c r="G17" s="49" t="s">
        <v>5</v>
      </c>
      <c r="H17" s="12">
        <v>0.8</v>
      </c>
      <c r="I17" s="24"/>
      <c r="J17" s="52" t="s">
        <v>19</v>
      </c>
      <c r="K17" s="47"/>
      <c r="L17" s="47"/>
      <c r="M17" s="47"/>
      <c r="N17" s="48"/>
      <c r="O17" s="49" t="s">
        <v>5</v>
      </c>
      <c r="P17" s="12">
        <v>0.8</v>
      </c>
      <c r="Q17" s="23"/>
    </row>
    <row r="18" spans="1:17" x14ac:dyDescent="0.25">
      <c r="A18" s="19"/>
      <c r="B18" s="46"/>
      <c r="C18" s="47"/>
      <c r="D18" s="47"/>
      <c r="E18" s="47"/>
      <c r="F18" s="48"/>
      <c r="G18" s="50" t="s">
        <v>20</v>
      </c>
      <c r="H18" s="18">
        <v>0</v>
      </c>
      <c r="I18" s="24"/>
      <c r="J18" s="52"/>
      <c r="K18" s="47"/>
      <c r="L18" s="47"/>
      <c r="M18" s="47"/>
      <c r="N18" s="48"/>
      <c r="O18" s="50" t="s">
        <v>20</v>
      </c>
      <c r="P18" s="18">
        <v>0</v>
      </c>
      <c r="Q18" s="23"/>
    </row>
    <row r="19" spans="1:17" x14ac:dyDescent="0.25">
      <c r="A19" s="19"/>
      <c r="B19" s="51" t="s">
        <v>0</v>
      </c>
      <c r="C19" s="9">
        <v>4.0999999999999996</v>
      </c>
      <c r="D19" s="9">
        <v>4.2</v>
      </c>
      <c r="E19" s="3">
        <v>4.29</v>
      </c>
      <c r="F19" s="9">
        <v>4.4000000000000004</v>
      </c>
      <c r="G19" s="9">
        <v>4.5</v>
      </c>
      <c r="H19" s="10">
        <v>4.5999999999999996</v>
      </c>
      <c r="I19" s="24"/>
      <c r="J19" s="51"/>
      <c r="K19" s="9">
        <v>0.6</v>
      </c>
      <c r="L19" s="9">
        <v>0.65</v>
      </c>
      <c r="M19" s="3">
        <v>0.69</v>
      </c>
      <c r="N19" s="9">
        <v>0.75</v>
      </c>
      <c r="O19" s="9">
        <v>0.8</v>
      </c>
      <c r="P19" s="10">
        <v>0.85</v>
      </c>
      <c r="Q19" s="23"/>
    </row>
    <row r="20" spans="1:17" x14ac:dyDescent="0.25">
      <c r="A20" s="19"/>
      <c r="B20" s="7">
        <v>180</v>
      </c>
      <c r="C20" s="14">
        <f>(($B20*$H$17)*C$19)-$H$16-$H$18</f>
        <v>-200.01999999999998</v>
      </c>
      <c r="D20" s="14">
        <f t="shared" ref="D20:H20" si="4">(($B20*$H$17)*D$19)-$H$16-$H$18</f>
        <v>-185.61999999999989</v>
      </c>
      <c r="E20" s="14">
        <f t="shared" si="4"/>
        <v>-172.65999999999997</v>
      </c>
      <c r="F20" s="14">
        <f t="shared" si="4"/>
        <v>-156.81999999999994</v>
      </c>
      <c r="G20" s="14">
        <f t="shared" si="4"/>
        <v>-142.41999999999996</v>
      </c>
      <c r="H20" s="15">
        <f t="shared" si="4"/>
        <v>-128.01999999999998</v>
      </c>
      <c r="I20" s="24"/>
      <c r="J20" s="7">
        <v>1150</v>
      </c>
      <c r="K20" s="14">
        <f>((($J20+179.58)*$P$17)*K$19)-$P$16-$P$18</f>
        <v>-343.70159999999998</v>
      </c>
      <c r="L20" s="14">
        <f t="shared" ref="L20:P20" si="5">((($J20+179.58)*$P$17)*L$19)-$P$16-$P$18</f>
        <v>-290.51839999999993</v>
      </c>
      <c r="M20" s="14">
        <f t="shared" si="5"/>
        <v>-247.97184000000004</v>
      </c>
      <c r="N20" s="14">
        <f t="shared" si="5"/>
        <v>-184.15199999999993</v>
      </c>
      <c r="O20" s="14">
        <f t="shared" si="5"/>
        <v>-130.96879999999999</v>
      </c>
      <c r="P20" s="15">
        <f t="shared" si="5"/>
        <v>-77.785600000000045</v>
      </c>
      <c r="Q20" s="23"/>
    </row>
    <row r="21" spans="1:17" x14ac:dyDescent="0.25">
      <c r="A21" s="19"/>
      <c r="B21" s="5">
        <v>186</v>
      </c>
      <c r="C21" s="14">
        <f t="shared" ref="C21:H25" si="6">(($B21*$H$17)*C$19)-$H$16-$H$18</f>
        <v>-180.33999999999992</v>
      </c>
      <c r="D21" s="14">
        <f t="shared" si="6"/>
        <v>-165.45999999999992</v>
      </c>
      <c r="E21" s="14">
        <f t="shared" si="6"/>
        <v>-152.06799999999987</v>
      </c>
      <c r="F21" s="14">
        <f t="shared" si="6"/>
        <v>-135.69999999999982</v>
      </c>
      <c r="G21" s="14">
        <f t="shared" si="6"/>
        <v>-120.81999999999994</v>
      </c>
      <c r="H21" s="15">
        <f t="shared" si="6"/>
        <v>-105.93999999999994</v>
      </c>
      <c r="I21" s="24"/>
      <c r="J21" s="5">
        <v>1200</v>
      </c>
      <c r="K21" s="14">
        <f t="shared" ref="K21:P25" si="7">((($J21+179.58)*$P$17)*K$19)-$P$16-$P$18</f>
        <v>-319.70159999999998</v>
      </c>
      <c r="L21" s="14">
        <f t="shared" si="7"/>
        <v>-264.51839999999993</v>
      </c>
      <c r="M21" s="14">
        <f t="shared" si="7"/>
        <v>-220.37184000000002</v>
      </c>
      <c r="N21" s="14">
        <f t="shared" si="7"/>
        <v>-154.15199999999993</v>
      </c>
      <c r="O21" s="14">
        <f t="shared" si="7"/>
        <v>-98.968799999999987</v>
      </c>
      <c r="P21" s="15">
        <f t="shared" si="7"/>
        <v>-43.785600000000045</v>
      </c>
      <c r="Q21" s="23"/>
    </row>
    <row r="22" spans="1:17" x14ac:dyDescent="0.25">
      <c r="A22" s="19"/>
      <c r="B22" s="7">
        <v>210</v>
      </c>
      <c r="C22" s="14">
        <f t="shared" si="6"/>
        <v>-101.62</v>
      </c>
      <c r="D22" s="14">
        <f t="shared" si="6"/>
        <v>-84.819999999999936</v>
      </c>
      <c r="E22" s="14">
        <f t="shared" si="6"/>
        <v>-69.699999999999932</v>
      </c>
      <c r="F22" s="14">
        <f t="shared" si="6"/>
        <v>-51.219999999999914</v>
      </c>
      <c r="G22" s="14">
        <f t="shared" si="6"/>
        <v>-34.419999999999959</v>
      </c>
      <c r="H22" s="15">
        <f t="shared" si="6"/>
        <v>-17.620000000000005</v>
      </c>
      <c r="I22" s="24"/>
      <c r="J22" s="7">
        <v>1250</v>
      </c>
      <c r="K22" s="14">
        <f t="shared" si="7"/>
        <v>-295.70159999999998</v>
      </c>
      <c r="L22" s="14">
        <f t="shared" si="7"/>
        <v>-238.51839999999993</v>
      </c>
      <c r="M22" s="14">
        <f t="shared" si="7"/>
        <v>-192.77184</v>
      </c>
      <c r="N22" s="14">
        <f t="shared" si="7"/>
        <v>-124.15199999999993</v>
      </c>
      <c r="O22" s="14">
        <f t="shared" si="7"/>
        <v>-66.968799999999987</v>
      </c>
      <c r="P22" s="15">
        <f t="shared" si="7"/>
        <v>-9.7856000000000449</v>
      </c>
      <c r="Q22" s="23"/>
    </row>
    <row r="23" spans="1:17" x14ac:dyDescent="0.25">
      <c r="A23" s="19"/>
      <c r="B23" s="7">
        <v>220</v>
      </c>
      <c r="C23" s="14">
        <f t="shared" si="6"/>
        <v>-68.82000000000005</v>
      </c>
      <c r="D23" s="14">
        <f t="shared" si="6"/>
        <v>-51.219999999999914</v>
      </c>
      <c r="E23" s="14">
        <f t="shared" si="6"/>
        <v>-35.379999999999995</v>
      </c>
      <c r="F23" s="14">
        <f t="shared" si="6"/>
        <v>-16.019999999999868</v>
      </c>
      <c r="G23" s="14">
        <f t="shared" si="6"/>
        <v>1.5800000000000409</v>
      </c>
      <c r="H23" s="15">
        <f t="shared" si="6"/>
        <v>19.17999999999995</v>
      </c>
      <c r="I23" s="24"/>
      <c r="J23" s="7">
        <v>1300</v>
      </c>
      <c r="K23" s="14">
        <f t="shared" si="7"/>
        <v>-271.70159999999998</v>
      </c>
      <c r="L23" s="14">
        <f t="shared" si="7"/>
        <v>-212.51839999999993</v>
      </c>
      <c r="M23" s="14">
        <f t="shared" si="7"/>
        <v>-165.17184000000009</v>
      </c>
      <c r="N23" s="14">
        <f t="shared" si="7"/>
        <v>-94.15199999999993</v>
      </c>
      <c r="O23" s="14">
        <f t="shared" si="7"/>
        <v>-34.968799999999987</v>
      </c>
      <c r="P23" s="15">
        <f t="shared" si="7"/>
        <v>24.214399999999955</v>
      </c>
      <c r="Q23" s="23"/>
    </row>
    <row r="24" spans="1:17" x14ac:dyDescent="0.25">
      <c r="A24" s="19"/>
      <c r="B24" s="7">
        <v>230</v>
      </c>
      <c r="C24" s="14">
        <f t="shared" si="6"/>
        <v>-36.019999999999982</v>
      </c>
      <c r="D24" s="14">
        <f t="shared" si="6"/>
        <v>-17.619999999999891</v>
      </c>
      <c r="E24" s="14">
        <f t="shared" si="6"/>
        <v>-1.0599999999999454</v>
      </c>
      <c r="F24" s="14">
        <f t="shared" si="6"/>
        <v>19.180000000000064</v>
      </c>
      <c r="G24" s="14">
        <f t="shared" si="6"/>
        <v>37.580000000000041</v>
      </c>
      <c r="H24" s="15">
        <f t="shared" si="6"/>
        <v>55.980000000000018</v>
      </c>
      <c r="I24" s="24"/>
      <c r="J24" s="7">
        <v>1350</v>
      </c>
      <c r="K24" s="14">
        <f t="shared" si="7"/>
        <v>-247.70159999999998</v>
      </c>
      <c r="L24" s="14">
        <f t="shared" si="7"/>
        <v>-186.51839999999993</v>
      </c>
      <c r="M24" s="14">
        <f t="shared" si="7"/>
        <v>-137.57184000000007</v>
      </c>
      <c r="N24" s="14">
        <f t="shared" si="7"/>
        <v>-64.15199999999993</v>
      </c>
      <c r="O24" s="14">
        <f t="shared" si="7"/>
        <v>-2.9687999999999874</v>
      </c>
      <c r="P24" s="15">
        <f t="shared" si="7"/>
        <v>58.214399999999955</v>
      </c>
      <c r="Q24" s="23"/>
    </row>
    <row r="25" spans="1:17" ht="15.75" thickBot="1" x14ac:dyDescent="0.3">
      <c r="A25" s="19"/>
      <c r="B25" s="8">
        <v>240</v>
      </c>
      <c r="C25" s="16">
        <f t="shared" si="6"/>
        <v>-3.2200000000000273</v>
      </c>
      <c r="D25" s="16">
        <f t="shared" si="6"/>
        <v>15.980000000000132</v>
      </c>
      <c r="E25" s="16">
        <f t="shared" si="6"/>
        <v>33.260000000000105</v>
      </c>
      <c r="F25" s="16">
        <f t="shared" si="6"/>
        <v>54.380000000000109</v>
      </c>
      <c r="G25" s="16">
        <f t="shared" si="6"/>
        <v>73.580000000000041</v>
      </c>
      <c r="H25" s="17">
        <f t="shared" si="6"/>
        <v>92.779999999999973</v>
      </c>
      <c r="I25" s="24"/>
      <c r="J25" s="8">
        <v>1400</v>
      </c>
      <c r="K25" s="16">
        <f t="shared" si="7"/>
        <v>-223.70159999999998</v>
      </c>
      <c r="L25" s="16">
        <f t="shared" si="7"/>
        <v>-160.51839999999993</v>
      </c>
      <c r="M25" s="16">
        <f t="shared" si="7"/>
        <v>-109.97184000000004</v>
      </c>
      <c r="N25" s="16">
        <f t="shared" si="7"/>
        <v>-34.15199999999993</v>
      </c>
      <c r="O25" s="16">
        <f t="shared" si="7"/>
        <v>29.031200000000013</v>
      </c>
      <c r="P25" s="17">
        <f t="shared" si="7"/>
        <v>92.214399999999955</v>
      </c>
      <c r="Q25" s="23"/>
    </row>
    <row r="26" spans="1:17" ht="9.9499999999999993" customHeight="1" thickBot="1" x14ac:dyDescent="0.3">
      <c r="A26" s="19"/>
      <c r="B26" s="24"/>
      <c r="C26" s="27"/>
      <c r="D26" s="27"/>
      <c r="E26" s="27"/>
      <c r="F26" s="27"/>
      <c r="G26" s="27"/>
      <c r="H26" s="27"/>
      <c r="I26" s="27"/>
      <c r="J26" s="24"/>
      <c r="K26" s="26"/>
      <c r="L26" s="26"/>
      <c r="M26" s="26"/>
      <c r="N26" s="26"/>
      <c r="O26" s="26"/>
      <c r="P26" s="26"/>
      <c r="Q26" s="23"/>
    </row>
    <row r="27" spans="1:17" ht="15.75" customHeight="1" thickTop="1" x14ac:dyDescent="0.25">
      <c r="A27" s="19"/>
      <c r="B27" s="76" t="s">
        <v>21</v>
      </c>
      <c r="C27" s="77"/>
      <c r="D27" s="77"/>
      <c r="E27" s="77"/>
      <c r="F27" s="77"/>
      <c r="G27" s="77"/>
      <c r="H27" s="77"/>
      <c r="I27" s="78"/>
      <c r="J27" s="28"/>
      <c r="K27" s="28"/>
      <c r="L27" s="28"/>
      <c r="M27" s="28"/>
      <c r="N27" s="28"/>
      <c r="O27" s="28"/>
      <c r="P27" s="28"/>
      <c r="Q27" s="23"/>
    </row>
    <row r="28" spans="1:17" ht="15.75" thickBot="1" x14ac:dyDescent="0.3">
      <c r="A28" s="19"/>
      <c r="B28" s="79"/>
      <c r="C28" s="80"/>
      <c r="D28" s="80"/>
      <c r="E28" s="80"/>
      <c r="F28" s="80"/>
      <c r="G28" s="80"/>
      <c r="H28" s="80"/>
      <c r="I28" s="81"/>
      <c r="J28" s="28"/>
      <c r="K28" s="28"/>
      <c r="L28" s="28"/>
      <c r="M28" s="28"/>
      <c r="N28" s="28"/>
      <c r="O28" s="28"/>
      <c r="P28" s="28"/>
      <c r="Q28" s="23"/>
    </row>
    <row r="29" spans="1:17" ht="15.75" thickTop="1" x14ac:dyDescent="0.25">
      <c r="A29" s="19"/>
      <c r="B29" s="28"/>
      <c r="C29" s="28"/>
      <c r="D29" s="28"/>
      <c r="E29" s="28"/>
      <c r="F29" s="28"/>
      <c r="G29" s="28"/>
      <c r="H29" s="28"/>
      <c r="I29" s="24"/>
      <c r="J29" s="28"/>
      <c r="K29" s="28"/>
      <c r="L29" s="28"/>
      <c r="M29" s="28"/>
      <c r="N29" s="28"/>
      <c r="O29" s="28"/>
      <c r="P29" s="28"/>
      <c r="Q29" s="23"/>
    </row>
    <row r="30" spans="1:17" x14ac:dyDescent="0.25">
      <c r="A30" s="19"/>
      <c r="B30" s="29" t="s">
        <v>10</v>
      </c>
      <c r="C30" s="28"/>
      <c r="D30" s="28"/>
      <c r="E30" s="28"/>
      <c r="F30" s="28"/>
      <c r="G30" s="28"/>
      <c r="H30" s="28"/>
      <c r="I30" s="24"/>
      <c r="J30" s="28"/>
      <c r="K30" s="28"/>
      <c r="L30" s="28"/>
      <c r="M30" s="28"/>
      <c r="N30" s="28"/>
      <c r="O30" s="28"/>
      <c r="P30" s="28"/>
      <c r="Q30" s="23"/>
    </row>
    <row r="31" spans="1:17" ht="14.45" customHeight="1" x14ac:dyDescent="0.25">
      <c r="A31" s="19"/>
      <c r="B31" s="30" t="s">
        <v>28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23"/>
    </row>
    <row r="32" spans="1:17" ht="15" customHeight="1" x14ac:dyDescent="0.25">
      <c r="A32" s="19"/>
      <c r="B32" s="30" t="s">
        <v>11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23"/>
    </row>
    <row r="33" spans="1:17" ht="15" customHeight="1" x14ac:dyDescent="0.25">
      <c r="A33" s="19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23"/>
    </row>
    <row r="34" spans="1:17" ht="14.45" customHeight="1" x14ac:dyDescent="0.25">
      <c r="A34" s="19"/>
      <c r="B34" s="30" t="s">
        <v>67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23"/>
    </row>
    <row r="35" spans="1:17" ht="14.45" customHeight="1" x14ac:dyDescent="0.25">
      <c r="A35" s="19"/>
      <c r="B35" s="32" t="s">
        <v>64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23"/>
    </row>
    <row r="36" spans="1:17" ht="14.45" customHeight="1" x14ac:dyDescent="0.25">
      <c r="A36" s="19"/>
      <c r="B36" s="32" t="s">
        <v>25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23"/>
    </row>
    <row r="37" spans="1:17" ht="14.45" customHeight="1" x14ac:dyDescent="0.25">
      <c r="A37" s="19"/>
      <c r="B37" s="32" t="s">
        <v>26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23"/>
    </row>
    <row r="38" spans="1:17" x14ac:dyDescent="0.25">
      <c r="A38" s="19"/>
      <c r="B38" s="30" t="s">
        <v>23</v>
      </c>
      <c r="C38" s="34"/>
      <c r="D38" s="34"/>
      <c r="E38" s="34"/>
      <c r="F38" s="34"/>
      <c r="G38" s="34"/>
      <c r="H38" s="24"/>
      <c r="I38" s="24"/>
      <c r="J38" s="26"/>
      <c r="K38" s="26"/>
      <c r="L38" s="26"/>
      <c r="M38" s="26"/>
      <c r="N38" s="26"/>
      <c r="O38" s="26"/>
      <c r="P38" s="26"/>
      <c r="Q38" s="23"/>
    </row>
    <row r="39" spans="1:17" x14ac:dyDescent="0.25">
      <c r="A39" s="19"/>
      <c r="B39" s="33" t="s">
        <v>24</v>
      </c>
      <c r="C39" s="34"/>
      <c r="D39" s="34"/>
      <c r="E39" s="34"/>
      <c r="F39" s="34"/>
      <c r="G39" s="34"/>
      <c r="H39" s="24"/>
      <c r="I39" s="24"/>
      <c r="J39" s="26"/>
      <c r="K39" s="26"/>
      <c r="L39" s="26"/>
      <c r="M39" s="26"/>
      <c r="N39" s="26"/>
      <c r="O39" s="26"/>
      <c r="P39" s="26"/>
      <c r="Q39" s="23"/>
    </row>
    <row r="40" spans="1:17" ht="14.45" customHeight="1" x14ac:dyDescent="0.25">
      <c r="A40" s="19"/>
      <c r="B40" s="33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23"/>
    </row>
    <row r="41" spans="1:17" ht="15" customHeight="1" x14ac:dyDescent="0.25">
      <c r="A41" s="19"/>
      <c r="B41" s="30" t="s">
        <v>27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23"/>
    </row>
    <row r="42" spans="1:17" x14ac:dyDescent="0.25">
      <c r="A42" s="19"/>
      <c r="B42" s="35"/>
      <c r="C42" s="35"/>
      <c r="D42" s="35"/>
      <c r="E42" s="35"/>
      <c r="F42" s="35"/>
      <c r="G42" s="35"/>
      <c r="H42" s="35"/>
      <c r="I42" s="36"/>
      <c r="J42" s="26"/>
      <c r="K42" s="26"/>
      <c r="L42" s="26"/>
      <c r="M42" s="26"/>
      <c r="N42" s="26"/>
      <c r="O42" s="26"/>
      <c r="P42" s="26"/>
      <c r="Q42" s="23"/>
    </row>
    <row r="43" spans="1:17" ht="15" customHeight="1" thickBot="1" x14ac:dyDescent="0.3">
      <c r="A43" s="37"/>
      <c r="B43" s="38" t="s">
        <v>65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9"/>
    </row>
    <row r="44" spans="1:17" x14ac:dyDescent="0.25">
      <c r="B44" s="6"/>
      <c r="C44" s="6"/>
      <c r="D44" s="6"/>
      <c r="E44" s="6"/>
      <c r="F44" s="6"/>
      <c r="G44" s="6"/>
      <c r="H44" s="6"/>
      <c r="I44" s="2"/>
    </row>
    <row r="47" spans="1:17" x14ac:dyDescent="0.25">
      <c r="B47" s="6"/>
      <c r="C47" s="6"/>
      <c r="D47" s="6"/>
      <c r="E47" s="6"/>
      <c r="F47" s="6"/>
      <c r="G47" s="6"/>
      <c r="H47" s="6"/>
    </row>
    <row r="48" spans="1:17" ht="15" customHeight="1" x14ac:dyDescent="0.25"/>
  </sheetData>
  <sheetProtection sheet="1" objects="1" scenarios="1" selectLockedCells="1"/>
  <mergeCells count="7">
    <mergeCell ref="B27:I28"/>
    <mergeCell ref="B2:P2"/>
    <mergeCell ref="B1:P1"/>
    <mergeCell ref="B3:H3"/>
    <mergeCell ref="J3:P3"/>
    <mergeCell ref="B15:H15"/>
    <mergeCell ref="J15:P15"/>
  </mergeCells>
  <conditionalFormatting sqref="C8:H13">
    <cfRule type="cellIs" dxfId="9" priority="4" operator="greaterThan">
      <formula>0</formula>
    </cfRule>
  </conditionalFormatting>
  <conditionalFormatting sqref="C20:H25">
    <cfRule type="cellIs" dxfId="8" priority="2" operator="greaterThan">
      <formula>0</formula>
    </cfRule>
  </conditionalFormatting>
  <conditionalFormatting sqref="K8:P13">
    <cfRule type="cellIs" dxfId="7" priority="3" operator="greaterThan">
      <formula>0</formula>
    </cfRule>
  </conditionalFormatting>
  <conditionalFormatting sqref="K20:P25">
    <cfRule type="cellIs" dxfId="6" priority="1" operator="greaterThan">
      <formula>0</formula>
    </cfRule>
  </conditionalFormatting>
  <hyperlinks>
    <hyperlink ref="B39" r:id="rId1" xr:uid="{38483D48-B77F-4307-BFA4-BA478863C0AB}"/>
  </hyperlinks>
  <pageMargins left="0.7" right="0.7" top="0.25" bottom="0.25" header="0.3" footer="0.3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49"/>
  <sheetViews>
    <sheetView zoomScale="120" zoomScaleNormal="120" workbookViewId="0">
      <selection activeCell="C7" sqref="C7"/>
    </sheetView>
  </sheetViews>
  <sheetFormatPr defaultRowHeight="15" x14ac:dyDescent="0.25"/>
  <cols>
    <col min="1" max="1" width="5.7109375" customWidth="1"/>
    <col min="2" max="8" width="8.28515625" customWidth="1"/>
    <col min="9" max="9" width="4.7109375" customWidth="1"/>
    <col min="10" max="16" width="8.28515625" customWidth="1"/>
    <col min="17" max="17" width="4.7109375" customWidth="1"/>
    <col min="25" max="25" width="5.7109375" customWidth="1"/>
  </cols>
  <sheetData>
    <row r="1" spans="1:25" ht="19.5" thickBot="1" x14ac:dyDescent="0.35">
      <c r="A1" s="21"/>
      <c r="B1" s="83" t="s">
        <v>59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22"/>
    </row>
    <row r="2" spans="1:25" ht="15.75" thickBot="1" x14ac:dyDescent="0.3">
      <c r="A2" s="19"/>
      <c r="B2" s="87" t="s">
        <v>63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23"/>
    </row>
    <row r="3" spans="1:25" x14ac:dyDescent="0.25">
      <c r="A3" s="19"/>
      <c r="B3" s="84" t="s">
        <v>3</v>
      </c>
      <c r="C3" s="85"/>
      <c r="D3" s="85"/>
      <c r="E3" s="85"/>
      <c r="F3" s="85"/>
      <c r="G3" s="85"/>
      <c r="H3" s="86"/>
      <c r="I3" s="24"/>
      <c r="J3" s="84" t="s">
        <v>3</v>
      </c>
      <c r="K3" s="85"/>
      <c r="L3" s="85"/>
      <c r="M3" s="85"/>
      <c r="N3" s="85"/>
      <c r="O3" s="85"/>
      <c r="P3" s="86"/>
      <c r="Q3" s="26"/>
      <c r="R3" s="84" t="s">
        <v>3</v>
      </c>
      <c r="S3" s="85"/>
      <c r="T3" s="85"/>
      <c r="U3" s="85"/>
      <c r="V3" s="85"/>
      <c r="W3" s="85"/>
      <c r="X3" s="86"/>
      <c r="Y3" s="23"/>
    </row>
    <row r="4" spans="1:25" x14ac:dyDescent="0.25">
      <c r="A4" s="19"/>
      <c r="B4" s="43"/>
      <c r="C4" s="44"/>
      <c r="D4" s="44"/>
      <c r="E4" s="44"/>
      <c r="F4" s="44"/>
      <c r="G4" s="45" t="s">
        <v>8</v>
      </c>
      <c r="H4" s="13">
        <v>846</v>
      </c>
      <c r="I4" s="24"/>
      <c r="J4" s="43"/>
      <c r="K4" s="44"/>
      <c r="L4" s="44"/>
      <c r="M4" s="44"/>
      <c r="N4" s="44"/>
      <c r="O4" s="45" t="s">
        <v>7</v>
      </c>
      <c r="P4" s="13">
        <v>930.83</v>
      </c>
      <c r="Q4" s="26"/>
      <c r="R4" s="43"/>
      <c r="S4" s="44"/>
      <c r="T4" s="44"/>
      <c r="U4" s="44"/>
      <c r="V4" s="44"/>
      <c r="W4" s="45" t="s">
        <v>13</v>
      </c>
      <c r="X4" s="13">
        <v>951.4</v>
      </c>
      <c r="Y4" s="23"/>
    </row>
    <row r="5" spans="1:25" x14ac:dyDescent="0.25">
      <c r="A5" s="19"/>
      <c r="B5" s="46"/>
      <c r="C5" s="47"/>
      <c r="D5" s="47"/>
      <c r="E5" s="47"/>
      <c r="F5" s="48"/>
      <c r="G5" s="49" t="s">
        <v>5</v>
      </c>
      <c r="H5" s="12">
        <v>0.8</v>
      </c>
      <c r="I5" s="24"/>
      <c r="J5" s="46"/>
      <c r="K5" s="47"/>
      <c r="L5" s="47"/>
      <c r="M5" s="47"/>
      <c r="N5" s="48"/>
      <c r="O5" s="49" t="s">
        <v>5</v>
      </c>
      <c r="P5" s="12">
        <v>0.8</v>
      </c>
      <c r="Q5" s="26"/>
      <c r="R5" s="46"/>
      <c r="S5" s="47"/>
      <c r="T5" s="47"/>
      <c r="U5" s="47"/>
      <c r="V5" s="48"/>
      <c r="W5" s="49" t="s">
        <v>5</v>
      </c>
      <c r="X5" s="12">
        <v>0.8</v>
      </c>
      <c r="Y5" s="23"/>
    </row>
    <row r="6" spans="1:25" x14ac:dyDescent="0.25">
      <c r="A6" s="19"/>
      <c r="B6" s="46"/>
      <c r="C6" s="47"/>
      <c r="D6" s="47"/>
      <c r="E6" s="47"/>
      <c r="F6" s="48"/>
      <c r="G6" s="50" t="s">
        <v>20</v>
      </c>
      <c r="H6" s="18">
        <v>0</v>
      </c>
      <c r="I6" s="24"/>
      <c r="J6" s="46"/>
      <c r="K6" s="47"/>
      <c r="L6" s="47"/>
      <c r="M6" s="47"/>
      <c r="N6" s="48"/>
      <c r="O6" s="50" t="s">
        <v>20</v>
      </c>
      <c r="P6" s="18">
        <v>0</v>
      </c>
      <c r="Q6" s="26"/>
      <c r="R6" s="46"/>
      <c r="S6" s="47"/>
      <c r="T6" s="47"/>
      <c r="U6" s="47"/>
      <c r="V6" s="48"/>
      <c r="W6" s="50" t="s">
        <v>20</v>
      </c>
      <c r="X6" s="18">
        <v>0</v>
      </c>
      <c r="Y6" s="23"/>
    </row>
    <row r="7" spans="1:25" x14ac:dyDescent="0.25">
      <c r="A7" s="19"/>
      <c r="B7" s="51"/>
      <c r="C7" s="9">
        <v>5.9</v>
      </c>
      <c r="D7" s="9">
        <v>6</v>
      </c>
      <c r="E7" s="3">
        <v>6.09</v>
      </c>
      <c r="F7" s="9">
        <v>6.2</v>
      </c>
      <c r="G7" s="9">
        <v>6.3</v>
      </c>
      <c r="H7" s="10">
        <v>6.4</v>
      </c>
      <c r="I7" s="24"/>
      <c r="J7" s="51"/>
      <c r="K7" s="9">
        <v>5.9</v>
      </c>
      <c r="L7" s="9">
        <v>6</v>
      </c>
      <c r="M7" s="3">
        <v>6.09</v>
      </c>
      <c r="N7" s="9">
        <v>6.2</v>
      </c>
      <c r="O7" s="9">
        <v>6.3</v>
      </c>
      <c r="P7" s="10">
        <v>6.4</v>
      </c>
      <c r="Q7" s="26"/>
      <c r="R7" s="51"/>
      <c r="S7" s="9">
        <v>5.9</v>
      </c>
      <c r="T7" s="9">
        <v>6</v>
      </c>
      <c r="U7" s="3">
        <v>6.09</v>
      </c>
      <c r="V7" s="9">
        <v>6.2</v>
      </c>
      <c r="W7" s="9">
        <v>6.3</v>
      </c>
      <c r="X7" s="10">
        <v>6.4</v>
      </c>
      <c r="Y7" s="23"/>
    </row>
    <row r="8" spans="1:25" x14ac:dyDescent="0.25">
      <c r="A8" s="19"/>
      <c r="B8" s="7">
        <v>165</v>
      </c>
      <c r="C8" s="14">
        <f>(($B8*$H$5)*C$7)-$H$4-$H$6</f>
        <v>-67.199999999999932</v>
      </c>
      <c r="D8" s="14">
        <f t="shared" ref="D8:H8" si="0">(($B8*$H$5)*D$7)-$H$4-$H$6</f>
        <v>-54</v>
      </c>
      <c r="E8" s="14">
        <f t="shared" si="0"/>
        <v>-42.120000000000005</v>
      </c>
      <c r="F8" s="14">
        <f t="shared" si="0"/>
        <v>-27.600000000000023</v>
      </c>
      <c r="G8" s="14">
        <f t="shared" si="0"/>
        <v>-14.399999999999977</v>
      </c>
      <c r="H8" s="15">
        <f t="shared" si="0"/>
        <v>-1.1999999999999318</v>
      </c>
      <c r="I8" s="24"/>
      <c r="J8" s="7">
        <v>165</v>
      </c>
      <c r="K8" s="14">
        <f>(($J8*$P$5)*K$7)-$P$4-$P$6</f>
        <v>-152.02999999999997</v>
      </c>
      <c r="L8" s="14">
        <f t="shared" ref="L8:P8" si="1">(($J8*$P$5)*L$7)-$P$4-$P$6</f>
        <v>-138.83000000000004</v>
      </c>
      <c r="M8" s="14">
        <f t="shared" si="1"/>
        <v>-126.95000000000005</v>
      </c>
      <c r="N8" s="14">
        <f t="shared" si="1"/>
        <v>-112.43000000000006</v>
      </c>
      <c r="O8" s="14">
        <f t="shared" si="1"/>
        <v>-99.230000000000018</v>
      </c>
      <c r="P8" s="15">
        <f t="shared" si="1"/>
        <v>-86.029999999999973</v>
      </c>
      <c r="Q8" s="26"/>
      <c r="R8" s="7">
        <v>165</v>
      </c>
      <c r="S8" s="14">
        <f>(($R8*$X$5)*S$7)-$X$4-$X$6</f>
        <v>-172.59999999999991</v>
      </c>
      <c r="T8" s="14">
        <f t="shared" ref="T8:X8" si="2">(($R8*$X$5)*T$7)-$X$4-$X$6</f>
        <v>-159.39999999999998</v>
      </c>
      <c r="U8" s="14">
        <f t="shared" si="2"/>
        <v>-147.51999999999998</v>
      </c>
      <c r="V8" s="14">
        <f t="shared" si="2"/>
        <v>-133</v>
      </c>
      <c r="W8" s="14">
        <f t="shared" si="2"/>
        <v>-119.79999999999995</v>
      </c>
      <c r="X8" s="15">
        <f t="shared" si="2"/>
        <v>-106.59999999999991</v>
      </c>
      <c r="Y8" s="23"/>
    </row>
    <row r="9" spans="1:25" x14ac:dyDescent="0.25">
      <c r="A9" s="19"/>
      <c r="B9" s="5">
        <v>169</v>
      </c>
      <c r="C9" s="14">
        <f t="shared" ref="C9:H13" si="3">(($B9*$H$5)*C$7)-$H$4-$H$6</f>
        <v>-48.319999999999823</v>
      </c>
      <c r="D9" s="14">
        <f t="shared" si="3"/>
        <v>-34.799999999999955</v>
      </c>
      <c r="E9" s="14">
        <f t="shared" si="3"/>
        <v>-22.631999999999948</v>
      </c>
      <c r="F9" s="14">
        <f t="shared" si="3"/>
        <v>-7.7599999999998772</v>
      </c>
      <c r="G9" s="14">
        <f t="shared" si="3"/>
        <v>5.7600000000001046</v>
      </c>
      <c r="H9" s="15">
        <f t="shared" si="3"/>
        <v>19.2800000000002</v>
      </c>
      <c r="I9" s="24"/>
      <c r="J9" s="5">
        <v>169</v>
      </c>
      <c r="K9" s="14">
        <f t="shared" ref="K9:P13" si="4">(($J9*$P$5)*K$7)-$P$4-$P$6</f>
        <v>-133.14999999999986</v>
      </c>
      <c r="L9" s="14">
        <f t="shared" si="4"/>
        <v>-119.63</v>
      </c>
      <c r="M9" s="14">
        <f t="shared" si="4"/>
        <v>-107.46199999999999</v>
      </c>
      <c r="N9" s="14">
        <f t="shared" si="4"/>
        <v>-92.589999999999918</v>
      </c>
      <c r="O9" s="14">
        <f t="shared" si="4"/>
        <v>-79.069999999999936</v>
      </c>
      <c r="P9" s="15">
        <f t="shared" si="4"/>
        <v>-65.549999999999841</v>
      </c>
      <c r="Q9" s="26"/>
      <c r="R9" s="5">
        <v>169</v>
      </c>
      <c r="S9" s="14">
        <f t="shared" ref="S9:X13" si="5">(($R9*$X$5)*S$7)-$X$4-$X$6</f>
        <v>-153.7199999999998</v>
      </c>
      <c r="T9" s="14">
        <f t="shared" si="5"/>
        <v>-140.19999999999993</v>
      </c>
      <c r="U9" s="14">
        <f t="shared" si="5"/>
        <v>-128.03199999999993</v>
      </c>
      <c r="V9" s="14">
        <f t="shared" si="5"/>
        <v>-113.15999999999985</v>
      </c>
      <c r="W9" s="14">
        <f t="shared" si="5"/>
        <v>-99.639999999999873</v>
      </c>
      <c r="X9" s="15">
        <f t="shared" si="5"/>
        <v>-86.119999999999777</v>
      </c>
      <c r="Y9" s="23"/>
    </row>
    <row r="10" spans="1:25" x14ac:dyDescent="0.25">
      <c r="A10" s="19"/>
      <c r="B10" s="7">
        <v>175</v>
      </c>
      <c r="C10" s="14">
        <f t="shared" si="3"/>
        <v>-20</v>
      </c>
      <c r="D10" s="14">
        <f t="shared" si="3"/>
        <v>-6</v>
      </c>
      <c r="E10" s="14">
        <f t="shared" si="3"/>
        <v>6.6000000000000227</v>
      </c>
      <c r="F10" s="14">
        <f t="shared" si="3"/>
        <v>22</v>
      </c>
      <c r="G10" s="14">
        <f t="shared" si="3"/>
        <v>36</v>
      </c>
      <c r="H10" s="15">
        <f t="shared" si="3"/>
        <v>50</v>
      </c>
      <c r="I10" s="24"/>
      <c r="J10" s="7">
        <v>175</v>
      </c>
      <c r="K10" s="14">
        <f t="shared" si="4"/>
        <v>-104.83000000000004</v>
      </c>
      <c r="L10" s="14">
        <f t="shared" si="4"/>
        <v>-90.830000000000041</v>
      </c>
      <c r="M10" s="14">
        <f t="shared" si="4"/>
        <v>-78.230000000000018</v>
      </c>
      <c r="N10" s="14">
        <f t="shared" si="4"/>
        <v>-62.830000000000041</v>
      </c>
      <c r="O10" s="14">
        <f t="shared" si="4"/>
        <v>-48.830000000000041</v>
      </c>
      <c r="P10" s="15">
        <f t="shared" si="4"/>
        <v>-34.830000000000041</v>
      </c>
      <c r="Q10" s="26"/>
      <c r="R10" s="7">
        <v>175</v>
      </c>
      <c r="S10" s="14">
        <f t="shared" si="5"/>
        <v>-125.39999999999998</v>
      </c>
      <c r="T10" s="14">
        <f t="shared" si="5"/>
        <v>-111.39999999999998</v>
      </c>
      <c r="U10" s="14">
        <f t="shared" si="5"/>
        <v>-98.799999999999955</v>
      </c>
      <c r="V10" s="14">
        <f t="shared" si="5"/>
        <v>-83.399999999999977</v>
      </c>
      <c r="W10" s="14">
        <f t="shared" si="5"/>
        <v>-69.399999999999977</v>
      </c>
      <c r="X10" s="15">
        <f t="shared" si="5"/>
        <v>-55.399999999999977</v>
      </c>
      <c r="Y10" s="23"/>
    </row>
    <row r="11" spans="1:25" x14ac:dyDescent="0.25">
      <c r="A11" s="19"/>
      <c r="B11" s="7">
        <v>185</v>
      </c>
      <c r="C11" s="14">
        <f t="shared" si="3"/>
        <v>27.200000000000045</v>
      </c>
      <c r="D11" s="14">
        <f t="shared" si="3"/>
        <v>42</v>
      </c>
      <c r="E11" s="14">
        <f t="shared" si="3"/>
        <v>55.319999999999936</v>
      </c>
      <c r="F11" s="14">
        <f t="shared" si="3"/>
        <v>71.600000000000023</v>
      </c>
      <c r="G11" s="14">
        <f t="shared" si="3"/>
        <v>86.399999999999977</v>
      </c>
      <c r="H11" s="15">
        <f t="shared" si="3"/>
        <v>101.20000000000005</v>
      </c>
      <c r="I11" s="24"/>
      <c r="J11" s="7">
        <v>185</v>
      </c>
      <c r="K11" s="14">
        <f t="shared" si="4"/>
        <v>-57.629999999999995</v>
      </c>
      <c r="L11" s="14">
        <f t="shared" si="4"/>
        <v>-42.830000000000041</v>
      </c>
      <c r="M11" s="14">
        <f t="shared" si="4"/>
        <v>-29.510000000000105</v>
      </c>
      <c r="N11" s="14">
        <f t="shared" si="4"/>
        <v>-13.230000000000018</v>
      </c>
      <c r="O11" s="14">
        <f t="shared" si="4"/>
        <v>1.5699999999999363</v>
      </c>
      <c r="P11" s="15">
        <f t="shared" si="4"/>
        <v>16.370000000000005</v>
      </c>
      <c r="Q11" s="26"/>
      <c r="R11" s="7">
        <v>185</v>
      </c>
      <c r="S11" s="14">
        <f t="shared" si="5"/>
        <v>-78.199999999999932</v>
      </c>
      <c r="T11" s="14">
        <f t="shared" si="5"/>
        <v>-63.399999999999977</v>
      </c>
      <c r="U11" s="14">
        <f t="shared" si="5"/>
        <v>-50.080000000000041</v>
      </c>
      <c r="V11" s="14">
        <f t="shared" si="5"/>
        <v>-33.799999999999955</v>
      </c>
      <c r="W11" s="14">
        <f t="shared" si="5"/>
        <v>-19</v>
      </c>
      <c r="X11" s="15">
        <f t="shared" si="5"/>
        <v>-4.1999999999999318</v>
      </c>
      <c r="Y11" s="23"/>
    </row>
    <row r="12" spans="1:25" x14ac:dyDescent="0.25">
      <c r="A12" s="19"/>
      <c r="B12" s="7">
        <v>195</v>
      </c>
      <c r="C12" s="14">
        <f t="shared" si="3"/>
        <v>74.400000000000091</v>
      </c>
      <c r="D12" s="14">
        <f t="shared" si="3"/>
        <v>90</v>
      </c>
      <c r="E12" s="14">
        <f t="shared" si="3"/>
        <v>104.03999999999996</v>
      </c>
      <c r="F12" s="14">
        <f t="shared" si="3"/>
        <v>121.20000000000005</v>
      </c>
      <c r="G12" s="14">
        <f t="shared" si="3"/>
        <v>136.79999999999995</v>
      </c>
      <c r="H12" s="15">
        <f t="shared" si="3"/>
        <v>152.40000000000009</v>
      </c>
      <c r="I12" s="24"/>
      <c r="J12" s="7">
        <v>195</v>
      </c>
      <c r="K12" s="14">
        <f t="shared" si="4"/>
        <v>-10.42999999999995</v>
      </c>
      <c r="L12" s="14">
        <f t="shared" si="4"/>
        <v>5.1699999999999591</v>
      </c>
      <c r="M12" s="14">
        <f t="shared" si="4"/>
        <v>19.209999999999923</v>
      </c>
      <c r="N12" s="14">
        <f t="shared" si="4"/>
        <v>36.370000000000005</v>
      </c>
      <c r="O12" s="14">
        <f t="shared" si="4"/>
        <v>51.969999999999914</v>
      </c>
      <c r="P12" s="15">
        <f t="shared" si="4"/>
        <v>67.57000000000005</v>
      </c>
      <c r="Q12" s="26"/>
      <c r="R12" s="7">
        <v>195</v>
      </c>
      <c r="S12" s="14">
        <f t="shared" si="5"/>
        <v>-30.999999999999886</v>
      </c>
      <c r="T12" s="14">
        <f t="shared" si="5"/>
        <v>-15.399999999999977</v>
      </c>
      <c r="U12" s="14">
        <f t="shared" si="5"/>
        <v>-1.3600000000000136</v>
      </c>
      <c r="V12" s="14">
        <f t="shared" si="5"/>
        <v>15.800000000000068</v>
      </c>
      <c r="W12" s="14">
        <f t="shared" si="5"/>
        <v>31.399999999999977</v>
      </c>
      <c r="X12" s="15">
        <f t="shared" si="5"/>
        <v>47.000000000000114</v>
      </c>
      <c r="Y12" s="23"/>
    </row>
    <row r="13" spans="1:25" ht="15.75" thickBot="1" x14ac:dyDescent="0.3">
      <c r="A13" s="19"/>
      <c r="B13" s="8">
        <v>205</v>
      </c>
      <c r="C13" s="16">
        <f t="shared" si="3"/>
        <v>121.60000000000002</v>
      </c>
      <c r="D13" s="16">
        <f t="shared" si="3"/>
        <v>138</v>
      </c>
      <c r="E13" s="16">
        <f t="shared" si="3"/>
        <v>152.76</v>
      </c>
      <c r="F13" s="16">
        <f t="shared" si="3"/>
        <v>170.80000000000007</v>
      </c>
      <c r="G13" s="16">
        <f t="shared" si="3"/>
        <v>187.20000000000005</v>
      </c>
      <c r="H13" s="17">
        <f t="shared" si="3"/>
        <v>203.60000000000014</v>
      </c>
      <c r="I13" s="24"/>
      <c r="J13" s="8">
        <v>205</v>
      </c>
      <c r="K13" s="16">
        <f t="shared" si="4"/>
        <v>36.769999999999982</v>
      </c>
      <c r="L13" s="16">
        <f t="shared" si="4"/>
        <v>53.169999999999959</v>
      </c>
      <c r="M13" s="16">
        <f t="shared" si="4"/>
        <v>67.92999999999995</v>
      </c>
      <c r="N13" s="16">
        <f t="shared" si="4"/>
        <v>85.970000000000027</v>
      </c>
      <c r="O13" s="16">
        <f t="shared" si="4"/>
        <v>102.37</v>
      </c>
      <c r="P13" s="17">
        <f t="shared" si="4"/>
        <v>118.7700000000001</v>
      </c>
      <c r="Q13" s="26"/>
      <c r="R13" s="8">
        <v>205</v>
      </c>
      <c r="S13" s="16">
        <f t="shared" si="5"/>
        <v>16.200000000000045</v>
      </c>
      <c r="T13" s="16">
        <f t="shared" si="5"/>
        <v>32.600000000000023</v>
      </c>
      <c r="U13" s="16">
        <f t="shared" si="5"/>
        <v>47.360000000000014</v>
      </c>
      <c r="V13" s="16">
        <f t="shared" si="5"/>
        <v>65.400000000000091</v>
      </c>
      <c r="W13" s="16">
        <f t="shared" si="5"/>
        <v>81.800000000000068</v>
      </c>
      <c r="X13" s="17">
        <f t="shared" si="5"/>
        <v>98.200000000000159</v>
      </c>
      <c r="Y13" s="23"/>
    </row>
    <row r="14" spans="1:25" ht="9.9499999999999993" customHeight="1" thickBot="1" x14ac:dyDescent="0.3">
      <c r="A14" s="19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6"/>
      <c r="R14" s="26"/>
      <c r="S14" s="26"/>
      <c r="T14" s="26"/>
      <c r="U14" s="26"/>
      <c r="V14" s="26"/>
      <c r="W14" s="26"/>
      <c r="X14" s="26"/>
      <c r="Y14" s="23"/>
    </row>
    <row r="15" spans="1:25" x14ac:dyDescent="0.25">
      <c r="A15" s="19"/>
      <c r="B15" s="84" t="s">
        <v>3</v>
      </c>
      <c r="C15" s="85"/>
      <c r="D15" s="85"/>
      <c r="E15" s="85"/>
      <c r="F15" s="85"/>
      <c r="G15" s="85"/>
      <c r="H15" s="86"/>
      <c r="I15" s="24"/>
      <c r="J15" s="84" t="s">
        <v>3</v>
      </c>
      <c r="K15" s="85"/>
      <c r="L15" s="85"/>
      <c r="M15" s="85"/>
      <c r="N15" s="85"/>
      <c r="O15" s="85"/>
      <c r="P15" s="86"/>
      <c r="Q15" s="26"/>
      <c r="R15" s="84" t="s">
        <v>3</v>
      </c>
      <c r="S15" s="85"/>
      <c r="T15" s="85"/>
      <c r="U15" s="85"/>
      <c r="V15" s="85"/>
      <c r="W15" s="85"/>
      <c r="X15" s="86"/>
      <c r="Y15" s="23"/>
    </row>
    <row r="16" spans="1:25" x14ac:dyDescent="0.25">
      <c r="A16" s="19"/>
      <c r="B16" s="43"/>
      <c r="C16" s="44"/>
      <c r="D16" s="44"/>
      <c r="E16" s="44"/>
      <c r="F16" s="44"/>
      <c r="G16" s="45" t="s">
        <v>9</v>
      </c>
      <c r="H16" s="11">
        <v>970.39</v>
      </c>
      <c r="I16" s="24"/>
      <c r="J16" s="43"/>
      <c r="K16" s="44"/>
      <c r="L16" s="44"/>
      <c r="M16" s="44"/>
      <c r="N16" s="44"/>
      <c r="O16" s="45" t="s">
        <v>12</v>
      </c>
      <c r="P16" s="13">
        <v>970.32</v>
      </c>
      <c r="Q16" s="26"/>
      <c r="R16" s="43"/>
      <c r="S16" s="44"/>
      <c r="T16" s="44"/>
      <c r="U16" s="44"/>
      <c r="V16" s="44"/>
      <c r="W16" s="45" t="s">
        <v>18</v>
      </c>
      <c r="X16" s="13">
        <v>993.44</v>
      </c>
      <c r="Y16" s="23"/>
    </row>
    <row r="17" spans="1:25" x14ac:dyDescent="0.25">
      <c r="A17" s="19"/>
      <c r="B17" s="46"/>
      <c r="C17" s="47"/>
      <c r="D17" s="47"/>
      <c r="E17" s="47"/>
      <c r="F17" s="48"/>
      <c r="G17" s="49" t="s">
        <v>5</v>
      </c>
      <c r="H17" s="12">
        <v>0.8</v>
      </c>
      <c r="I17" s="24"/>
      <c r="J17" s="46"/>
      <c r="K17" s="47"/>
      <c r="L17" s="47"/>
      <c r="M17" s="47"/>
      <c r="N17" s="48"/>
      <c r="O17" s="49" t="s">
        <v>5</v>
      </c>
      <c r="P17" s="12">
        <v>0.8</v>
      </c>
      <c r="Q17" s="26"/>
      <c r="R17" s="46"/>
      <c r="S17" s="47"/>
      <c r="T17" s="47"/>
      <c r="U17" s="47"/>
      <c r="V17" s="48"/>
      <c r="W17" s="49" t="s">
        <v>5</v>
      </c>
      <c r="X17" s="12">
        <v>0.8</v>
      </c>
      <c r="Y17" s="23"/>
    </row>
    <row r="18" spans="1:25" x14ac:dyDescent="0.25">
      <c r="A18" s="19"/>
      <c r="B18" s="46"/>
      <c r="C18" s="47"/>
      <c r="D18" s="47"/>
      <c r="E18" s="47"/>
      <c r="F18" s="48"/>
      <c r="G18" s="50" t="s">
        <v>20</v>
      </c>
      <c r="H18" s="18">
        <v>0</v>
      </c>
      <c r="I18" s="24"/>
      <c r="J18" s="46"/>
      <c r="K18" s="47"/>
      <c r="L18" s="47"/>
      <c r="M18" s="47"/>
      <c r="N18" s="48"/>
      <c r="O18" s="50" t="s">
        <v>20</v>
      </c>
      <c r="P18" s="18">
        <v>0</v>
      </c>
      <c r="Q18" s="26"/>
      <c r="R18" s="46"/>
      <c r="S18" s="47"/>
      <c r="T18" s="47"/>
      <c r="U18" s="47"/>
      <c r="V18" s="48"/>
      <c r="W18" s="50" t="s">
        <v>20</v>
      </c>
      <c r="X18" s="18">
        <v>0</v>
      </c>
      <c r="Y18" s="23"/>
    </row>
    <row r="19" spans="1:25" x14ac:dyDescent="0.25">
      <c r="A19" s="19"/>
      <c r="B19" s="51"/>
      <c r="C19" s="9">
        <v>5.9</v>
      </c>
      <c r="D19" s="9">
        <v>6</v>
      </c>
      <c r="E19" s="3">
        <v>6.09</v>
      </c>
      <c r="F19" s="9">
        <v>6.2</v>
      </c>
      <c r="G19" s="9">
        <v>6.3</v>
      </c>
      <c r="H19" s="10">
        <v>6.4</v>
      </c>
      <c r="I19" s="24"/>
      <c r="J19" s="51"/>
      <c r="K19" s="9">
        <v>5.9</v>
      </c>
      <c r="L19" s="9">
        <v>6</v>
      </c>
      <c r="M19" s="3">
        <v>6.09</v>
      </c>
      <c r="N19" s="9">
        <v>6.2</v>
      </c>
      <c r="O19" s="9">
        <v>6.3</v>
      </c>
      <c r="P19" s="10">
        <v>6.4</v>
      </c>
      <c r="Q19" s="26"/>
      <c r="R19" s="51"/>
      <c r="S19" s="9">
        <v>5.9</v>
      </c>
      <c r="T19" s="9">
        <v>6</v>
      </c>
      <c r="U19" s="3">
        <v>6.09</v>
      </c>
      <c r="V19" s="9">
        <v>6.2</v>
      </c>
      <c r="W19" s="9">
        <v>6.3</v>
      </c>
      <c r="X19" s="10">
        <v>6.4</v>
      </c>
      <c r="Y19" s="23"/>
    </row>
    <row r="20" spans="1:25" x14ac:dyDescent="0.25">
      <c r="A20" s="19"/>
      <c r="B20" s="7">
        <v>165</v>
      </c>
      <c r="C20" s="14">
        <f>(($B20*$H$17)*C$19)-$H$16-$H$18</f>
        <v>-191.58999999999992</v>
      </c>
      <c r="D20" s="14">
        <f t="shared" ref="D20:H20" si="6">(($B20*$H$17)*D$19)-$H$16-$H$18</f>
        <v>-178.39</v>
      </c>
      <c r="E20" s="14">
        <f t="shared" si="6"/>
        <v>-166.51</v>
      </c>
      <c r="F20" s="14">
        <f t="shared" si="6"/>
        <v>-151.99</v>
      </c>
      <c r="G20" s="14">
        <f t="shared" si="6"/>
        <v>-138.78999999999996</v>
      </c>
      <c r="H20" s="15">
        <f t="shared" si="6"/>
        <v>-125.58999999999992</v>
      </c>
      <c r="I20" s="24"/>
      <c r="J20" s="7">
        <v>165</v>
      </c>
      <c r="K20" s="14">
        <f>(($J20*$P$17)*K$19)-$P$16-$P$18</f>
        <v>-191.51999999999998</v>
      </c>
      <c r="L20" s="14">
        <f t="shared" ref="L20:P20" si="7">(($J20*$P$17)*L$19)-$P$16-$P$18</f>
        <v>-178.32000000000005</v>
      </c>
      <c r="M20" s="14">
        <f t="shared" si="7"/>
        <v>-166.44000000000005</v>
      </c>
      <c r="N20" s="14">
        <f t="shared" si="7"/>
        <v>-151.92000000000007</v>
      </c>
      <c r="O20" s="14">
        <f t="shared" si="7"/>
        <v>-138.72000000000003</v>
      </c>
      <c r="P20" s="15">
        <f t="shared" si="7"/>
        <v>-125.51999999999998</v>
      </c>
      <c r="Q20" s="26"/>
      <c r="R20" s="7">
        <v>165</v>
      </c>
      <c r="S20" s="14">
        <f>(($R20*$X$17)*S$19)-$X$16-$X$18</f>
        <v>-214.64</v>
      </c>
      <c r="T20" s="14">
        <f t="shared" ref="T20:X20" si="8">(($R20*$X$17)*T$19)-$X$16-$X$18</f>
        <v>-201.44000000000005</v>
      </c>
      <c r="U20" s="14">
        <f t="shared" si="8"/>
        <v>-189.56000000000006</v>
      </c>
      <c r="V20" s="14">
        <f t="shared" si="8"/>
        <v>-175.04000000000008</v>
      </c>
      <c r="W20" s="14">
        <f t="shared" si="8"/>
        <v>-161.84000000000003</v>
      </c>
      <c r="X20" s="15">
        <f t="shared" si="8"/>
        <v>-148.63999999999999</v>
      </c>
      <c r="Y20" s="23"/>
    </row>
    <row r="21" spans="1:25" x14ac:dyDescent="0.25">
      <c r="A21" s="19"/>
      <c r="B21" s="5">
        <v>169</v>
      </c>
      <c r="C21" s="14">
        <f t="shared" ref="C21:H25" si="9">(($B21*$H$17)*C$19)-$H$16-$H$18</f>
        <v>-172.70999999999981</v>
      </c>
      <c r="D21" s="14">
        <f t="shared" si="9"/>
        <v>-159.18999999999994</v>
      </c>
      <c r="E21" s="14">
        <f t="shared" si="9"/>
        <v>-147.02199999999993</v>
      </c>
      <c r="F21" s="14">
        <f t="shared" si="9"/>
        <v>-132.14999999999986</v>
      </c>
      <c r="G21" s="14">
        <f t="shared" si="9"/>
        <v>-118.62999999999988</v>
      </c>
      <c r="H21" s="15">
        <f t="shared" si="9"/>
        <v>-105.10999999999979</v>
      </c>
      <c r="I21" s="24"/>
      <c r="J21" s="5">
        <v>169</v>
      </c>
      <c r="K21" s="14">
        <f t="shared" ref="K21:P25" si="10">(($J21*$P$17)*K$19)-$P$16-$P$18</f>
        <v>-172.63999999999987</v>
      </c>
      <c r="L21" s="14">
        <f t="shared" si="10"/>
        <v>-159.12</v>
      </c>
      <c r="M21" s="14">
        <f t="shared" si="10"/>
        <v>-146.952</v>
      </c>
      <c r="N21" s="14">
        <f t="shared" si="10"/>
        <v>-132.07999999999993</v>
      </c>
      <c r="O21" s="14">
        <f t="shared" si="10"/>
        <v>-118.55999999999995</v>
      </c>
      <c r="P21" s="15">
        <f t="shared" si="10"/>
        <v>-105.03999999999985</v>
      </c>
      <c r="Q21" s="26"/>
      <c r="R21" s="5">
        <v>169</v>
      </c>
      <c r="S21" s="14">
        <f t="shared" ref="S21:X25" si="11">(($R21*$X$17)*S$19)-$X$16-$X$18</f>
        <v>-195.75999999999988</v>
      </c>
      <c r="T21" s="14">
        <f t="shared" si="11"/>
        <v>-182.24</v>
      </c>
      <c r="U21" s="14">
        <f t="shared" si="11"/>
        <v>-170.072</v>
      </c>
      <c r="V21" s="14">
        <f t="shared" si="11"/>
        <v>-155.19999999999993</v>
      </c>
      <c r="W21" s="14">
        <f t="shared" si="11"/>
        <v>-141.67999999999995</v>
      </c>
      <c r="X21" s="15">
        <f t="shared" si="11"/>
        <v>-128.15999999999985</v>
      </c>
      <c r="Y21" s="23"/>
    </row>
    <row r="22" spans="1:25" x14ac:dyDescent="0.25">
      <c r="A22" s="19"/>
      <c r="B22" s="7">
        <v>175</v>
      </c>
      <c r="C22" s="14">
        <f t="shared" si="9"/>
        <v>-144.38999999999999</v>
      </c>
      <c r="D22" s="14">
        <f t="shared" si="9"/>
        <v>-130.38999999999999</v>
      </c>
      <c r="E22" s="14">
        <f t="shared" si="9"/>
        <v>-117.78999999999996</v>
      </c>
      <c r="F22" s="14">
        <f t="shared" si="9"/>
        <v>-102.38999999999999</v>
      </c>
      <c r="G22" s="14">
        <f t="shared" si="9"/>
        <v>-88.389999999999986</v>
      </c>
      <c r="H22" s="15">
        <f t="shared" si="9"/>
        <v>-74.389999999999986</v>
      </c>
      <c r="I22" s="24"/>
      <c r="J22" s="7">
        <v>175</v>
      </c>
      <c r="K22" s="14">
        <f t="shared" si="10"/>
        <v>-144.32000000000005</v>
      </c>
      <c r="L22" s="14">
        <f t="shared" si="10"/>
        <v>-130.32000000000005</v>
      </c>
      <c r="M22" s="14">
        <f t="shared" si="10"/>
        <v>-117.72000000000003</v>
      </c>
      <c r="N22" s="14">
        <f t="shared" si="10"/>
        <v>-102.32000000000005</v>
      </c>
      <c r="O22" s="14">
        <f t="shared" si="10"/>
        <v>-88.32000000000005</v>
      </c>
      <c r="P22" s="15">
        <f t="shared" si="10"/>
        <v>-74.32000000000005</v>
      </c>
      <c r="Q22" s="26"/>
      <c r="R22" s="7">
        <v>175</v>
      </c>
      <c r="S22" s="14">
        <f t="shared" si="11"/>
        <v>-167.44000000000005</v>
      </c>
      <c r="T22" s="14">
        <f t="shared" si="11"/>
        <v>-153.44000000000005</v>
      </c>
      <c r="U22" s="14">
        <f t="shared" si="11"/>
        <v>-140.84000000000003</v>
      </c>
      <c r="V22" s="14">
        <f t="shared" si="11"/>
        <v>-125.44000000000005</v>
      </c>
      <c r="W22" s="14">
        <f t="shared" si="11"/>
        <v>-111.44000000000005</v>
      </c>
      <c r="X22" s="15">
        <f t="shared" si="11"/>
        <v>-97.440000000000055</v>
      </c>
      <c r="Y22" s="23"/>
    </row>
    <row r="23" spans="1:25" x14ac:dyDescent="0.25">
      <c r="A23" s="19"/>
      <c r="B23" s="7">
        <v>185</v>
      </c>
      <c r="C23" s="14">
        <f t="shared" si="9"/>
        <v>-97.189999999999941</v>
      </c>
      <c r="D23" s="14">
        <f t="shared" si="9"/>
        <v>-82.389999999999986</v>
      </c>
      <c r="E23" s="14">
        <f t="shared" si="9"/>
        <v>-69.07000000000005</v>
      </c>
      <c r="F23" s="14">
        <f t="shared" si="9"/>
        <v>-52.789999999999964</v>
      </c>
      <c r="G23" s="14">
        <f t="shared" si="9"/>
        <v>-37.990000000000009</v>
      </c>
      <c r="H23" s="15">
        <f t="shared" si="9"/>
        <v>-23.189999999999941</v>
      </c>
      <c r="I23" s="24"/>
      <c r="J23" s="7">
        <v>185</v>
      </c>
      <c r="K23" s="14">
        <f t="shared" si="10"/>
        <v>-97.12</v>
      </c>
      <c r="L23" s="14">
        <f t="shared" si="10"/>
        <v>-82.32000000000005</v>
      </c>
      <c r="M23" s="14">
        <f t="shared" si="10"/>
        <v>-69.000000000000114</v>
      </c>
      <c r="N23" s="14">
        <f t="shared" si="10"/>
        <v>-52.720000000000027</v>
      </c>
      <c r="O23" s="14">
        <f t="shared" si="10"/>
        <v>-37.920000000000073</v>
      </c>
      <c r="P23" s="15">
        <f t="shared" si="10"/>
        <v>-23.120000000000005</v>
      </c>
      <c r="Q23" s="26"/>
      <c r="R23" s="7">
        <v>185</v>
      </c>
      <c r="S23" s="14">
        <f t="shared" si="11"/>
        <v>-120.24000000000001</v>
      </c>
      <c r="T23" s="14">
        <f t="shared" si="11"/>
        <v>-105.44000000000005</v>
      </c>
      <c r="U23" s="14">
        <f t="shared" si="11"/>
        <v>-92.120000000000118</v>
      </c>
      <c r="V23" s="14">
        <f t="shared" si="11"/>
        <v>-75.840000000000032</v>
      </c>
      <c r="W23" s="14">
        <f t="shared" si="11"/>
        <v>-61.040000000000077</v>
      </c>
      <c r="X23" s="15">
        <f t="shared" si="11"/>
        <v>-46.240000000000009</v>
      </c>
      <c r="Y23" s="23"/>
    </row>
    <row r="24" spans="1:25" x14ac:dyDescent="0.25">
      <c r="A24" s="19"/>
      <c r="B24" s="7">
        <v>195</v>
      </c>
      <c r="C24" s="14">
        <f t="shared" si="9"/>
        <v>-49.989999999999895</v>
      </c>
      <c r="D24" s="14">
        <f t="shared" si="9"/>
        <v>-34.389999999999986</v>
      </c>
      <c r="E24" s="14">
        <f t="shared" si="9"/>
        <v>-20.350000000000023</v>
      </c>
      <c r="F24" s="14">
        <f t="shared" si="9"/>
        <v>-3.1899999999999409</v>
      </c>
      <c r="G24" s="14">
        <f t="shared" si="9"/>
        <v>12.409999999999968</v>
      </c>
      <c r="H24" s="15">
        <f t="shared" si="9"/>
        <v>28.010000000000105</v>
      </c>
      <c r="I24" s="24"/>
      <c r="J24" s="7">
        <v>195</v>
      </c>
      <c r="K24" s="14">
        <f t="shared" si="10"/>
        <v>-49.919999999999959</v>
      </c>
      <c r="L24" s="14">
        <f t="shared" si="10"/>
        <v>-34.32000000000005</v>
      </c>
      <c r="M24" s="14">
        <f t="shared" si="10"/>
        <v>-20.280000000000086</v>
      </c>
      <c r="N24" s="14">
        <f t="shared" si="10"/>
        <v>-3.1200000000000045</v>
      </c>
      <c r="O24" s="14">
        <f t="shared" si="10"/>
        <v>12.479999999999905</v>
      </c>
      <c r="P24" s="15">
        <f t="shared" si="10"/>
        <v>28.080000000000041</v>
      </c>
      <c r="Q24" s="26"/>
      <c r="R24" s="7">
        <v>195</v>
      </c>
      <c r="S24" s="14">
        <f t="shared" si="11"/>
        <v>-73.039999999999964</v>
      </c>
      <c r="T24" s="14">
        <f t="shared" si="11"/>
        <v>-57.440000000000055</v>
      </c>
      <c r="U24" s="14">
        <f t="shared" si="11"/>
        <v>-43.400000000000091</v>
      </c>
      <c r="V24" s="14">
        <f t="shared" si="11"/>
        <v>-26.240000000000009</v>
      </c>
      <c r="W24" s="14">
        <f t="shared" si="11"/>
        <v>-10.6400000000001</v>
      </c>
      <c r="X24" s="15">
        <f t="shared" si="11"/>
        <v>4.9600000000000364</v>
      </c>
      <c r="Y24" s="23"/>
    </row>
    <row r="25" spans="1:25" ht="15.75" thickBot="1" x14ac:dyDescent="0.3">
      <c r="A25" s="19"/>
      <c r="B25" s="8">
        <v>205</v>
      </c>
      <c r="C25" s="16">
        <f t="shared" si="9"/>
        <v>-2.7899999999999636</v>
      </c>
      <c r="D25" s="16">
        <f t="shared" si="9"/>
        <v>13.610000000000014</v>
      </c>
      <c r="E25" s="16">
        <f t="shared" si="9"/>
        <v>28.370000000000005</v>
      </c>
      <c r="F25" s="16">
        <f t="shared" si="9"/>
        <v>46.410000000000082</v>
      </c>
      <c r="G25" s="16">
        <f t="shared" si="9"/>
        <v>62.810000000000059</v>
      </c>
      <c r="H25" s="17">
        <f t="shared" si="9"/>
        <v>79.21000000000015</v>
      </c>
      <c r="I25" s="24"/>
      <c r="J25" s="8">
        <v>205</v>
      </c>
      <c r="K25" s="16">
        <f t="shared" si="10"/>
        <v>-2.7200000000000273</v>
      </c>
      <c r="L25" s="16">
        <f t="shared" si="10"/>
        <v>13.67999999999995</v>
      </c>
      <c r="M25" s="16">
        <f t="shared" si="10"/>
        <v>28.439999999999941</v>
      </c>
      <c r="N25" s="16">
        <f t="shared" si="10"/>
        <v>46.480000000000018</v>
      </c>
      <c r="O25" s="16">
        <f t="shared" si="10"/>
        <v>62.879999999999995</v>
      </c>
      <c r="P25" s="17">
        <f t="shared" si="10"/>
        <v>79.280000000000086</v>
      </c>
      <c r="Q25" s="26"/>
      <c r="R25" s="8">
        <v>205</v>
      </c>
      <c r="S25" s="16">
        <f t="shared" si="11"/>
        <v>-25.840000000000032</v>
      </c>
      <c r="T25" s="16">
        <f t="shared" si="11"/>
        <v>-9.4400000000000546</v>
      </c>
      <c r="U25" s="16">
        <f t="shared" si="11"/>
        <v>5.3199999999999363</v>
      </c>
      <c r="V25" s="16">
        <f t="shared" si="11"/>
        <v>23.360000000000014</v>
      </c>
      <c r="W25" s="16">
        <f t="shared" si="11"/>
        <v>39.759999999999991</v>
      </c>
      <c r="X25" s="17">
        <f t="shared" si="11"/>
        <v>56.160000000000082</v>
      </c>
      <c r="Y25" s="23"/>
    </row>
    <row r="26" spans="1:25" ht="9.9499999999999993" customHeight="1" thickBot="1" x14ac:dyDescent="0.3">
      <c r="A26" s="19"/>
      <c r="B26" s="24"/>
      <c r="C26" s="27"/>
      <c r="D26" s="27"/>
      <c r="E26" s="27"/>
      <c r="F26" s="27"/>
      <c r="G26" s="27"/>
      <c r="H26" s="27"/>
      <c r="I26" s="27"/>
      <c r="J26" s="27"/>
      <c r="K26" s="40"/>
      <c r="L26" s="40"/>
      <c r="M26" s="26"/>
      <c r="N26" s="26"/>
      <c r="O26" s="26"/>
      <c r="P26" s="24"/>
      <c r="Q26" s="26"/>
      <c r="R26" s="26"/>
      <c r="S26" s="26"/>
      <c r="T26" s="26"/>
      <c r="U26" s="26"/>
      <c r="V26" s="26"/>
      <c r="W26" s="26"/>
      <c r="X26" s="26"/>
      <c r="Y26" s="23"/>
    </row>
    <row r="27" spans="1:25" ht="15.75" customHeight="1" thickTop="1" x14ac:dyDescent="0.25">
      <c r="A27" s="19"/>
      <c r="B27" s="76" t="s">
        <v>21</v>
      </c>
      <c r="C27" s="77"/>
      <c r="D27" s="77"/>
      <c r="E27" s="77"/>
      <c r="F27" s="77"/>
      <c r="G27" s="77"/>
      <c r="H27" s="77"/>
      <c r="I27" s="78"/>
      <c r="J27" s="24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3"/>
    </row>
    <row r="28" spans="1:25" ht="15.75" thickBot="1" x14ac:dyDescent="0.3">
      <c r="A28" s="19"/>
      <c r="B28" s="79"/>
      <c r="C28" s="80"/>
      <c r="D28" s="80"/>
      <c r="E28" s="80"/>
      <c r="F28" s="80"/>
      <c r="G28" s="80"/>
      <c r="H28" s="80"/>
      <c r="I28" s="81"/>
      <c r="J28" s="28"/>
      <c r="K28" s="28"/>
      <c r="L28" s="28"/>
      <c r="M28" s="28"/>
      <c r="N28" s="28"/>
      <c r="O28" s="28"/>
      <c r="P28" s="28"/>
      <c r="Q28" s="26"/>
      <c r="R28" s="26"/>
      <c r="S28" s="26"/>
      <c r="T28" s="26"/>
      <c r="U28" s="26"/>
      <c r="V28" s="26"/>
      <c r="W28" s="26"/>
      <c r="X28" s="26"/>
      <c r="Y28" s="23"/>
    </row>
    <row r="29" spans="1:25" ht="15.75" thickTop="1" x14ac:dyDescent="0.25">
      <c r="A29" s="19"/>
      <c r="B29" s="34"/>
      <c r="C29" s="34"/>
      <c r="D29" s="34"/>
      <c r="E29" s="34"/>
      <c r="F29" s="34"/>
      <c r="G29" s="34"/>
      <c r="H29" s="24"/>
      <c r="I29" s="24"/>
      <c r="J29" s="28"/>
      <c r="K29" s="28"/>
      <c r="L29" s="28"/>
      <c r="M29" s="28"/>
      <c r="N29" s="28"/>
      <c r="O29" s="28"/>
      <c r="P29" s="28"/>
      <c r="Q29" s="26"/>
      <c r="R29" s="26"/>
      <c r="S29" s="26"/>
      <c r="T29" s="26"/>
      <c r="U29" s="26"/>
      <c r="V29" s="26"/>
      <c r="W29" s="26"/>
      <c r="X29" s="26"/>
      <c r="Y29" s="23"/>
    </row>
    <row r="30" spans="1:25" x14ac:dyDescent="0.25">
      <c r="A30" s="19"/>
      <c r="B30" s="29" t="s">
        <v>10</v>
      </c>
      <c r="C30" s="28"/>
      <c r="D30" s="28"/>
      <c r="E30" s="28"/>
      <c r="F30" s="28"/>
      <c r="G30" s="28"/>
      <c r="H30" s="28"/>
      <c r="I30" s="24"/>
      <c r="J30" s="28"/>
      <c r="K30" s="28"/>
      <c r="L30" s="28"/>
      <c r="M30" s="28"/>
      <c r="N30" s="28"/>
      <c r="O30" s="28"/>
      <c r="P30" s="28"/>
      <c r="Q30" s="26"/>
      <c r="R30" s="26"/>
      <c r="S30" s="26"/>
      <c r="T30" s="26"/>
      <c r="U30" s="26"/>
      <c r="V30" s="26"/>
      <c r="W30" s="26"/>
      <c r="X30" s="26"/>
      <c r="Y30" s="23"/>
    </row>
    <row r="31" spans="1:25" x14ac:dyDescent="0.25">
      <c r="A31" s="19"/>
      <c r="B31" s="30" t="s">
        <v>28</v>
      </c>
      <c r="C31" s="28"/>
      <c r="D31" s="28"/>
      <c r="E31" s="28"/>
      <c r="F31" s="28"/>
      <c r="G31" s="28"/>
      <c r="H31" s="28"/>
      <c r="I31" s="24"/>
      <c r="J31" s="28"/>
      <c r="K31" s="28"/>
      <c r="L31" s="28"/>
      <c r="M31" s="28"/>
      <c r="N31" s="28"/>
      <c r="O31" s="28"/>
      <c r="P31" s="28"/>
      <c r="Q31" s="26"/>
      <c r="R31" s="26"/>
      <c r="S31" s="26"/>
      <c r="T31" s="26"/>
      <c r="U31" s="26"/>
      <c r="V31" s="26"/>
      <c r="W31" s="26"/>
      <c r="X31" s="26"/>
      <c r="Y31" s="23"/>
    </row>
    <row r="32" spans="1:25" x14ac:dyDescent="0.25">
      <c r="A32" s="19"/>
      <c r="B32" s="30" t="s">
        <v>11</v>
      </c>
      <c r="C32" s="28"/>
      <c r="D32" s="28"/>
      <c r="E32" s="28"/>
      <c r="F32" s="28"/>
      <c r="G32" s="28"/>
      <c r="H32" s="28"/>
      <c r="I32" s="24"/>
      <c r="J32" s="28"/>
      <c r="K32" s="28"/>
      <c r="L32" s="28"/>
      <c r="M32" s="28"/>
      <c r="N32" s="28"/>
      <c r="O32" s="28"/>
      <c r="P32" s="28"/>
      <c r="Q32" s="26"/>
      <c r="R32" s="26"/>
      <c r="S32" s="26"/>
      <c r="T32" s="26"/>
      <c r="U32" s="26"/>
      <c r="V32" s="26"/>
      <c r="W32" s="26"/>
      <c r="X32" s="26"/>
      <c r="Y32" s="23"/>
    </row>
    <row r="33" spans="1:25" x14ac:dyDescent="0.25">
      <c r="A33" s="19"/>
      <c r="B33" s="30"/>
      <c r="C33" s="28"/>
      <c r="D33" s="28"/>
      <c r="E33" s="28"/>
      <c r="F33" s="28"/>
      <c r="G33" s="28"/>
      <c r="H33" s="28"/>
      <c r="I33" s="24"/>
      <c r="J33" s="28"/>
      <c r="K33" s="28"/>
      <c r="L33" s="28"/>
      <c r="M33" s="28"/>
      <c r="N33" s="28"/>
      <c r="O33" s="28"/>
      <c r="P33" s="28"/>
      <c r="Q33" s="26"/>
      <c r="R33" s="26"/>
      <c r="S33" s="26"/>
      <c r="T33" s="26"/>
      <c r="U33" s="26"/>
      <c r="V33" s="26"/>
      <c r="W33" s="26"/>
      <c r="X33" s="26"/>
      <c r="Y33" s="23"/>
    </row>
    <row r="34" spans="1:25" x14ac:dyDescent="0.25">
      <c r="A34" s="19"/>
      <c r="B34" s="30" t="s">
        <v>67</v>
      </c>
      <c r="C34" s="28"/>
      <c r="D34" s="28"/>
      <c r="E34" s="28"/>
      <c r="F34" s="28"/>
      <c r="G34" s="28"/>
      <c r="H34" s="28"/>
      <c r="I34" s="24"/>
      <c r="J34" s="28"/>
      <c r="K34" s="28"/>
      <c r="L34" s="28"/>
      <c r="M34" s="28"/>
      <c r="N34" s="28"/>
      <c r="O34" s="28"/>
      <c r="P34" s="28"/>
      <c r="Q34" s="26"/>
      <c r="R34" s="26"/>
      <c r="S34" s="26"/>
      <c r="T34" s="26"/>
      <c r="U34" s="26"/>
      <c r="V34" s="26"/>
      <c r="W34" s="26"/>
      <c r="X34" s="26"/>
      <c r="Y34" s="23"/>
    </row>
    <row r="35" spans="1:25" x14ac:dyDescent="0.25">
      <c r="A35" s="19"/>
      <c r="B35" s="32" t="s">
        <v>64</v>
      </c>
      <c r="C35" s="28"/>
      <c r="D35" s="28"/>
      <c r="E35" s="28"/>
      <c r="F35" s="28"/>
      <c r="G35" s="28"/>
      <c r="H35" s="28"/>
      <c r="I35" s="24"/>
      <c r="J35" s="28"/>
      <c r="K35" s="28"/>
      <c r="L35" s="28"/>
      <c r="M35" s="28"/>
      <c r="N35" s="28"/>
      <c r="O35" s="28"/>
      <c r="P35" s="28"/>
      <c r="Q35" s="26"/>
      <c r="R35" s="26"/>
      <c r="S35" s="26"/>
      <c r="T35" s="26"/>
      <c r="U35" s="26"/>
      <c r="V35" s="26"/>
      <c r="W35" s="26"/>
      <c r="X35" s="26"/>
      <c r="Y35" s="23"/>
    </row>
    <row r="36" spans="1:25" ht="15" customHeight="1" x14ac:dyDescent="0.25">
      <c r="A36" s="19"/>
      <c r="B36" s="32" t="s">
        <v>25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26"/>
      <c r="R36" s="26"/>
      <c r="S36" s="26"/>
      <c r="T36" s="26"/>
      <c r="U36" s="26"/>
      <c r="V36" s="26"/>
      <c r="W36" s="26"/>
      <c r="X36" s="26"/>
      <c r="Y36" s="23"/>
    </row>
    <row r="37" spans="1:25" ht="15" customHeight="1" x14ac:dyDescent="0.25">
      <c r="A37" s="19"/>
      <c r="B37" s="32" t="s">
        <v>26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26"/>
      <c r="R37" s="26"/>
      <c r="S37" s="26"/>
      <c r="T37" s="26"/>
      <c r="U37" s="26"/>
      <c r="V37" s="26"/>
      <c r="W37" s="26"/>
      <c r="X37" s="26"/>
      <c r="Y37" s="23"/>
    </row>
    <row r="38" spans="1:25" ht="15" customHeight="1" x14ac:dyDescent="0.25">
      <c r="A38" s="19"/>
      <c r="B38" s="30" t="s">
        <v>23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26"/>
      <c r="R38" s="26"/>
      <c r="S38" s="26"/>
      <c r="T38" s="26"/>
      <c r="U38" s="26"/>
      <c r="V38" s="26"/>
      <c r="W38" s="26"/>
      <c r="X38" s="26"/>
      <c r="Y38" s="23"/>
    </row>
    <row r="39" spans="1:25" ht="15" customHeight="1" x14ac:dyDescent="0.25">
      <c r="A39" s="19"/>
      <c r="B39" s="33" t="s">
        <v>24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26"/>
      <c r="R39" s="26"/>
      <c r="S39" s="26"/>
      <c r="T39" s="26"/>
      <c r="U39" s="26"/>
      <c r="V39" s="26"/>
      <c r="W39" s="26"/>
      <c r="X39" s="26"/>
      <c r="Y39" s="23"/>
    </row>
    <row r="40" spans="1:25" x14ac:dyDescent="0.25">
      <c r="A40" s="19"/>
      <c r="B40" s="33"/>
      <c r="C40" s="34"/>
      <c r="D40" s="34"/>
      <c r="E40" s="34"/>
      <c r="F40" s="34"/>
      <c r="G40" s="34"/>
      <c r="H40" s="24"/>
      <c r="I40" s="24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3"/>
    </row>
    <row r="41" spans="1:25" ht="14.45" customHeight="1" x14ac:dyDescent="0.25">
      <c r="A41" s="19"/>
      <c r="B41" s="30" t="s">
        <v>16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26"/>
      <c r="R41" s="26"/>
      <c r="S41" s="26"/>
      <c r="T41" s="26"/>
      <c r="U41" s="26"/>
      <c r="V41" s="26"/>
      <c r="W41" s="26"/>
      <c r="X41" s="26"/>
      <c r="Y41" s="23"/>
    </row>
    <row r="42" spans="1:25" x14ac:dyDescent="0.25">
      <c r="A42" s="19"/>
      <c r="B42" s="30" t="s">
        <v>17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26"/>
      <c r="R42" s="26"/>
      <c r="S42" s="26"/>
      <c r="T42" s="26"/>
      <c r="U42" s="26"/>
      <c r="V42" s="26"/>
      <c r="W42" s="26"/>
      <c r="X42" s="26"/>
      <c r="Y42" s="23"/>
    </row>
    <row r="43" spans="1:25" x14ac:dyDescent="0.25">
      <c r="A43" s="19"/>
      <c r="B43" s="35"/>
      <c r="C43" s="35"/>
      <c r="D43" s="35"/>
      <c r="E43" s="35"/>
      <c r="F43" s="35"/>
      <c r="G43" s="35"/>
      <c r="H43" s="35"/>
      <c r="I43" s="3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3"/>
    </row>
    <row r="44" spans="1:25" ht="14.45" customHeight="1" thickBot="1" x14ac:dyDescent="0.3">
      <c r="A44" s="37"/>
      <c r="B44" s="38" t="s">
        <v>65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2"/>
      <c r="R44" s="42"/>
      <c r="S44" s="42"/>
      <c r="T44" s="42"/>
      <c r="U44" s="42"/>
      <c r="V44" s="42"/>
      <c r="W44" s="42"/>
      <c r="X44" s="42"/>
      <c r="Y44" s="39"/>
    </row>
    <row r="45" spans="1:25" x14ac:dyDescent="0.25">
      <c r="B45" s="6"/>
      <c r="C45" s="6"/>
      <c r="D45" s="6"/>
      <c r="E45" s="6"/>
      <c r="F45" s="6"/>
      <c r="G45" s="6"/>
      <c r="H45" s="6"/>
      <c r="I45" s="2"/>
    </row>
    <row r="48" spans="1:25" x14ac:dyDescent="0.25">
      <c r="B48" s="6"/>
      <c r="C48" s="6"/>
      <c r="D48" s="6"/>
      <c r="E48" s="6"/>
      <c r="F48" s="6"/>
      <c r="G48" s="6"/>
      <c r="H48" s="6"/>
    </row>
    <row r="49" ht="15" customHeight="1" x14ac:dyDescent="0.25"/>
  </sheetData>
  <sheetProtection sheet="1" objects="1" scenarios="1" selectLockedCells="1"/>
  <mergeCells count="9">
    <mergeCell ref="B1:X1"/>
    <mergeCell ref="B27:I28"/>
    <mergeCell ref="B2:X2"/>
    <mergeCell ref="B3:H3"/>
    <mergeCell ref="J3:P3"/>
    <mergeCell ref="R3:X3"/>
    <mergeCell ref="B15:H15"/>
    <mergeCell ref="J15:P15"/>
    <mergeCell ref="R15:X15"/>
  </mergeCells>
  <conditionalFormatting sqref="C8:H13">
    <cfRule type="cellIs" dxfId="5" priority="9" operator="greaterThan">
      <formula>0</formula>
    </cfRule>
  </conditionalFormatting>
  <conditionalFormatting sqref="C20:H25">
    <cfRule type="cellIs" dxfId="4" priority="5" operator="greaterThan">
      <formula>0</formula>
    </cfRule>
  </conditionalFormatting>
  <conditionalFormatting sqref="K8:P13">
    <cfRule type="cellIs" dxfId="3" priority="4" operator="greaterThan">
      <formula>0</formula>
    </cfRule>
  </conditionalFormatting>
  <conditionalFormatting sqref="K20:P25">
    <cfRule type="cellIs" dxfId="2" priority="3" operator="greaterThan">
      <formula>0</formula>
    </cfRule>
  </conditionalFormatting>
  <conditionalFormatting sqref="S8:X13">
    <cfRule type="cellIs" dxfId="1" priority="2" operator="greaterThan">
      <formula>0</formula>
    </cfRule>
  </conditionalFormatting>
  <conditionalFormatting sqref="S20:X25">
    <cfRule type="cellIs" dxfId="0" priority="1" operator="greaterThan">
      <formula>0</formula>
    </cfRule>
  </conditionalFormatting>
  <hyperlinks>
    <hyperlink ref="B39" r:id="rId1" xr:uid="{03152AE8-58E1-484C-A599-6775D5EDE17A}"/>
  </hyperlinks>
  <pageMargins left="0.7" right="0.7" top="0.25" bottom="0.25" header="0.3" footer="0.3"/>
  <pageSetup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2E17F-E61A-4F63-B9BD-559412969C82}">
  <dimension ref="A1:Q33"/>
  <sheetViews>
    <sheetView zoomScale="110" zoomScaleNormal="110" workbookViewId="0">
      <selection activeCell="C7" sqref="C7"/>
    </sheetView>
  </sheetViews>
  <sheetFormatPr defaultRowHeight="15.75" x14ac:dyDescent="0.25"/>
  <cols>
    <col min="1" max="1" width="5.7109375" style="1" customWidth="1"/>
    <col min="2" max="2" width="15.140625" style="53" customWidth="1"/>
    <col min="3" max="13" width="12.7109375" style="53" customWidth="1"/>
    <col min="14" max="14" width="5.7109375" style="1" customWidth="1"/>
    <col min="15" max="16384" width="9.140625" style="1"/>
  </cols>
  <sheetData>
    <row r="1" spans="1:14" ht="19.5" thickBot="1" x14ac:dyDescent="0.35">
      <c r="A1" s="74"/>
      <c r="B1" s="92" t="s">
        <v>60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75"/>
    </row>
    <row r="2" spans="1:14" thickBot="1" x14ac:dyDescent="0.3">
      <c r="A2" s="4"/>
      <c r="B2" s="93" t="s">
        <v>63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57"/>
    </row>
    <row r="3" spans="1:14" thickBot="1" x14ac:dyDescent="0.3">
      <c r="A3" s="20"/>
      <c r="B3" s="88" t="s">
        <v>61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54"/>
    </row>
    <row r="4" spans="1:14" ht="15" x14ac:dyDescent="0.25">
      <c r="A4" s="20"/>
      <c r="B4" s="89" t="s">
        <v>29</v>
      </c>
      <c r="C4" s="58" t="s">
        <v>30</v>
      </c>
      <c r="D4" s="58" t="s">
        <v>45</v>
      </c>
      <c r="E4" s="58" t="s">
        <v>31</v>
      </c>
      <c r="F4" s="58" t="s">
        <v>31</v>
      </c>
      <c r="G4" s="58" t="s">
        <v>31</v>
      </c>
      <c r="H4" s="58" t="s">
        <v>31</v>
      </c>
      <c r="I4" s="58" t="s">
        <v>31</v>
      </c>
      <c r="J4" s="58" t="s">
        <v>31</v>
      </c>
      <c r="K4" s="58" t="s">
        <v>31</v>
      </c>
      <c r="L4" s="58" t="s">
        <v>31</v>
      </c>
      <c r="M4" s="59" t="s">
        <v>32</v>
      </c>
      <c r="N4" s="54"/>
    </row>
    <row r="5" spans="1:14" ht="15" x14ac:dyDescent="0.25">
      <c r="A5" s="20"/>
      <c r="B5" s="90"/>
      <c r="C5" s="60" t="s">
        <v>33</v>
      </c>
      <c r="D5" s="60" t="s">
        <v>47</v>
      </c>
      <c r="E5" s="60" t="s">
        <v>34</v>
      </c>
      <c r="F5" s="60" t="s">
        <v>35</v>
      </c>
      <c r="G5" s="60" t="s">
        <v>36</v>
      </c>
      <c r="H5" s="60" t="s">
        <v>37</v>
      </c>
      <c r="I5" s="60" t="s">
        <v>48</v>
      </c>
      <c r="J5" s="60" t="s">
        <v>49</v>
      </c>
      <c r="K5" s="60" t="s">
        <v>35</v>
      </c>
      <c r="L5" s="60" t="s">
        <v>41</v>
      </c>
      <c r="M5" s="61" t="s">
        <v>50</v>
      </c>
      <c r="N5" s="54"/>
    </row>
    <row r="6" spans="1:14" thickBot="1" x14ac:dyDescent="0.3">
      <c r="A6" s="20"/>
      <c r="B6" s="91"/>
      <c r="C6" s="62"/>
      <c r="D6" s="62"/>
      <c r="E6" s="63" t="s">
        <v>36</v>
      </c>
      <c r="F6" s="63" t="s">
        <v>36</v>
      </c>
      <c r="G6" s="62"/>
      <c r="H6" s="62"/>
      <c r="I6" s="64" t="s">
        <v>37</v>
      </c>
      <c r="J6" s="64" t="s">
        <v>37</v>
      </c>
      <c r="K6" s="64" t="s">
        <v>37</v>
      </c>
      <c r="L6" s="64" t="s">
        <v>37</v>
      </c>
      <c r="M6" s="65"/>
      <c r="N6" s="54"/>
    </row>
    <row r="7" spans="1:14" thickBot="1" x14ac:dyDescent="0.3">
      <c r="A7" s="20"/>
      <c r="B7" s="73" t="s">
        <v>43</v>
      </c>
      <c r="C7" s="66">
        <v>4.29</v>
      </c>
      <c r="D7" s="66">
        <v>0.69</v>
      </c>
      <c r="E7" s="66">
        <v>6.09</v>
      </c>
      <c r="F7" s="66">
        <v>6.09</v>
      </c>
      <c r="G7" s="66">
        <v>6.09</v>
      </c>
      <c r="H7" s="66">
        <v>6.09</v>
      </c>
      <c r="I7" s="66">
        <v>6.09</v>
      </c>
      <c r="J7" s="66">
        <v>6.09</v>
      </c>
      <c r="K7" s="66">
        <v>6.09</v>
      </c>
      <c r="L7" s="66">
        <v>6.09</v>
      </c>
      <c r="M7" s="67">
        <v>9.34</v>
      </c>
      <c r="N7" s="54"/>
    </row>
    <row r="8" spans="1:14" ht="30" customHeight="1" thickBot="1" x14ac:dyDescent="0.3">
      <c r="A8" s="20"/>
      <c r="B8" s="73" t="s">
        <v>53</v>
      </c>
      <c r="C8" s="71">
        <f>C11/(C7*0.75)</f>
        <v>245.66278166278164</v>
      </c>
      <c r="D8" s="71">
        <f>(D11-174.58)/(D7*0.75)</f>
        <v>1560.0386473429951</v>
      </c>
      <c r="E8" s="71">
        <f>E11/(E7*0.75)</f>
        <v>212.44006568144502</v>
      </c>
      <c r="F8" s="71">
        <f>F11/(F7*0.75)</f>
        <v>217.50191570881228</v>
      </c>
      <c r="G8" s="71">
        <f>G11/(G7*0.75)</f>
        <v>212.45539135194309</v>
      </c>
      <c r="H8" s="71">
        <f>H11/(H7*0.75)</f>
        <v>185.22167487684729</v>
      </c>
      <c r="I8" s="71">
        <f>I11/(I7*0.75)</f>
        <v>203.79419813902575</v>
      </c>
      <c r="J8" s="71">
        <f>J11/(J7*0.75)</f>
        <v>208.29775588396279</v>
      </c>
      <c r="K8" s="71">
        <f>K11/(K7*0.75)</f>
        <v>200.73125342090862</v>
      </c>
      <c r="L8" s="71">
        <f>L11/(L7*0.75)</f>
        <v>192.97646414887794</v>
      </c>
      <c r="M8" s="72">
        <f>M11/(M7*0.75)</f>
        <v>66.119914346895072</v>
      </c>
      <c r="N8" s="54"/>
    </row>
    <row r="9" spans="1:14" ht="30" customHeight="1" thickBot="1" x14ac:dyDescent="0.3">
      <c r="A9" s="20"/>
      <c r="B9" s="73" t="s">
        <v>54</v>
      </c>
      <c r="C9" s="71">
        <f>C11/(C7*0.8)</f>
        <v>230.30885780885777</v>
      </c>
      <c r="D9" s="71">
        <f>(D11-179.58)/(D7*0.8)</f>
        <v>1453.4782608695652</v>
      </c>
      <c r="E9" s="71">
        <f>E11/(E7*0.8)</f>
        <v>199.1625615763547</v>
      </c>
      <c r="F9" s="71">
        <f>F11/(F7*0.8)</f>
        <v>203.90804597701151</v>
      </c>
      <c r="G9" s="71">
        <f>G11/(G7*0.8)</f>
        <v>199.17692939244662</v>
      </c>
      <c r="H9" s="71">
        <f>H11/(H7*0.8)</f>
        <v>173.64532019704433</v>
      </c>
      <c r="I9" s="71">
        <f>I11/(I7*0.8)</f>
        <v>191.05706075533664</v>
      </c>
      <c r="J9" s="71">
        <f>J11/(J7*0.8)</f>
        <v>195.27914614121511</v>
      </c>
      <c r="K9" s="71">
        <f>K11/(K7*0.8)</f>
        <v>188.18555008210183</v>
      </c>
      <c r="L9" s="71">
        <f>L11/(L7*0.8)</f>
        <v>180.91543513957308</v>
      </c>
      <c r="M9" s="72">
        <f>M11/(M7*0.8)</f>
        <v>61.987419700214133</v>
      </c>
      <c r="N9" s="54"/>
    </row>
    <row r="10" spans="1:14" ht="30" customHeight="1" thickBot="1" x14ac:dyDescent="0.3">
      <c r="A10" s="20"/>
      <c r="B10" s="73" t="s">
        <v>55</v>
      </c>
      <c r="C10" s="71">
        <f>C11/C7</f>
        <v>184.24708624708623</v>
      </c>
      <c r="D10" s="71">
        <f>(D11-179.58)/D7</f>
        <v>1162.7826086956522</v>
      </c>
      <c r="E10" s="71">
        <f>E11/E7</f>
        <v>159.33004926108376</v>
      </c>
      <c r="F10" s="71">
        <f>F11/F7</f>
        <v>163.12643678160921</v>
      </c>
      <c r="G10" s="71">
        <f>G11/G7</f>
        <v>159.3415435139573</v>
      </c>
      <c r="H10" s="71">
        <f>H11/H7</f>
        <v>138.91625615763547</v>
      </c>
      <c r="I10" s="71">
        <f>I11/I7</f>
        <v>152.84564860426931</v>
      </c>
      <c r="J10" s="71">
        <f>J11/J7</f>
        <v>156.22331691297208</v>
      </c>
      <c r="K10" s="71">
        <f>K11/K7</f>
        <v>150.54844006568146</v>
      </c>
      <c r="L10" s="71">
        <f>L11/L7</f>
        <v>144.73234811165844</v>
      </c>
      <c r="M10" s="72">
        <f>M11/M7</f>
        <v>49.589935760171308</v>
      </c>
      <c r="N10" s="54"/>
    </row>
    <row r="11" spans="1:14" thickBot="1" x14ac:dyDescent="0.3">
      <c r="A11" s="20"/>
      <c r="B11" s="73" t="s">
        <v>52</v>
      </c>
      <c r="C11" s="66">
        <v>790.42</v>
      </c>
      <c r="D11" s="66">
        <v>981.9</v>
      </c>
      <c r="E11" s="66">
        <v>970.32</v>
      </c>
      <c r="F11" s="66">
        <v>993.44</v>
      </c>
      <c r="G11" s="66">
        <v>970.39</v>
      </c>
      <c r="H11" s="66">
        <v>846</v>
      </c>
      <c r="I11" s="66">
        <v>930.83</v>
      </c>
      <c r="J11" s="66">
        <v>951.4</v>
      </c>
      <c r="K11" s="66">
        <v>916.84</v>
      </c>
      <c r="L11" s="66">
        <v>881.42</v>
      </c>
      <c r="M11" s="67">
        <v>463.17</v>
      </c>
      <c r="N11" s="54"/>
    </row>
    <row r="12" spans="1:14" thickBot="1" x14ac:dyDescent="0.3">
      <c r="A12" s="20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54"/>
    </row>
    <row r="13" spans="1:14" thickBot="1" x14ac:dyDescent="0.3">
      <c r="A13" s="20"/>
      <c r="B13" s="88" t="s">
        <v>62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54"/>
    </row>
    <row r="14" spans="1:14" ht="15" x14ac:dyDescent="0.25">
      <c r="A14" s="20"/>
      <c r="B14" s="89" t="s">
        <v>29</v>
      </c>
      <c r="C14" s="58" t="s">
        <v>30</v>
      </c>
      <c r="D14" s="58" t="s">
        <v>45</v>
      </c>
      <c r="E14" s="58" t="s">
        <v>31</v>
      </c>
      <c r="F14" s="58" t="s">
        <v>31</v>
      </c>
      <c r="G14" s="58" t="s">
        <v>31</v>
      </c>
      <c r="H14" s="58" t="s">
        <v>31</v>
      </c>
      <c r="I14" s="58" t="s">
        <v>31</v>
      </c>
      <c r="J14" s="58" t="s">
        <v>31</v>
      </c>
      <c r="K14" s="58" t="s">
        <v>31</v>
      </c>
      <c r="L14" s="58" t="s">
        <v>31</v>
      </c>
      <c r="M14" s="59" t="s">
        <v>32</v>
      </c>
      <c r="N14" s="54"/>
    </row>
    <row r="15" spans="1:14" ht="15" x14ac:dyDescent="0.25">
      <c r="A15" s="20"/>
      <c r="B15" s="90"/>
      <c r="C15" s="60" t="s">
        <v>33</v>
      </c>
      <c r="D15" s="60" t="s">
        <v>47</v>
      </c>
      <c r="E15" s="60" t="s">
        <v>34</v>
      </c>
      <c r="F15" s="60" t="s">
        <v>35</v>
      </c>
      <c r="G15" s="60" t="s">
        <v>36</v>
      </c>
      <c r="H15" s="60" t="s">
        <v>37</v>
      </c>
      <c r="I15" s="60" t="s">
        <v>38</v>
      </c>
      <c r="J15" s="60" t="s">
        <v>39</v>
      </c>
      <c r="K15" s="60" t="s">
        <v>40</v>
      </c>
      <c r="L15" s="60" t="s">
        <v>41</v>
      </c>
      <c r="M15" s="61" t="s">
        <v>42</v>
      </c>
      <c r="N15" s="54"/>
    </row>
    <row r="16" spans="1:14" thickBot="1" x14ac:dyDescent="0.3">
      <c r="A16" s="20"/>
      <c r="B16" s="91"/>
      <c r="C16" s="62"/>
      <c r="D16" s="62"/>
      <c r="E16" s="63" t="s">
        <v>36</v>
      </c>
      <c r="F16" s="63" t="s">
        <v>36</v>
      </c>
      <c r="G16" s="62"/>
      <c r="H16" s="62"/>
      <c r="I16" s="62"/>
      <c r="J16" s="62"/>
      <c r="K16" s="62"/>
      <c r="L16" s="62"/>
      <c r="M16" s="65"/>
      <c r="N16" s="54"/>
    </row>
    <row r="17" spans="1:17" thickBot="1" x14ac:dyDescent="0.3">
      <c r="A17" s="20"/>
      <c r="B17" s="73" t="s">
        <v>43</v>
      </c>
      <c r="C17" s="66">
        <v>4.29</v>
      </c>
      <c r="D17" s="66">
        <v>0.69</v>
      </c>
      <c r="E17" s="66">
        <v>6.09</v>
      </c>
      <c r="F17" s="66">
        <v>6.09</v>
      </c>
      <c r="G17" s="66">
        <v>6.09</v>
      </c>
      <c r="H17" s="66">
        <v>6.09</v>
      </c>
      <c r="I17" s="66">
        <v>6.09</v>
      </c>
      <c r="J17" s="66">
        <v>6.09</v>
      </c>
      <c r="K17" s="66">
        <v>6.09</v>
      </c>
      <c r="L17" s="66">
        <v>6.09</v>
      </c>
      <c r="M17" s="67">
        <v>9.34</v>
      </c>
      <c r="N17" s="54"/>
    </row>
    <row r="18" spans="1:17" thickBot="1" x14ac:dyDescent="0.3">
      <c r="A18" s="20"/>
      <c r="B18" s="73" t="s">
        <v>44</v>
      </c>
      <c r="C18" s="68">
        <v>210</v>
      </c>
      <c r="D18" s="68">
        <v>1300</v>
      </c>
      <c r="E18" s="68">
        <v>190</v>
      </c>
      <c r="F18" s="68">
        <v>190</v>
      </c>
      <c r="G18" s="68">
        <v>190</v>
      </c>
      <c r="H18" s="68">
        <v>170</v>
      </c>
      <c r="I18" s="68">
        <v>170</v>
      </c>
      <c r="J18" s="68">
        <v>170</v>
      </c>
      <c r="K18" s="68">
        <v>180</v>
      </c>
      <c r="L18" s="68">
        <v>180</v>
      </c>
      <c r="M18" s="69">
        <v>60</v>
      </c>
      <c r="N18" s="54"/>
    </row>
    <row r="19" spans="1:17" ht="30" customHeight="1" thickBot="1" x14ac:dyDescent="0.3">
      <c r="A19" s="20"/>
      <c r="B19" s="73" t="s">
        <v>56</v>
      </c>
      <c r="C19" s="71">
        <f>((C18*0.75)*C17)-C22</f>
        <v>-114.745</v>
      </c>
      <c r="D19" s="71">
        <f>((D18*0.75)*D17)-D22+179.58</f>
        <v>-129.56999999999996</v>
      </c>
      <c r="E19" s="71">
        <f>((E18*0.75)*E17)-E22</f>
        <v>-102.49500000000012</v>
      </c>
      <c r="F19" s="71">
        <f>((F18*0.75)*F17)-F22</f>
        <v>-125.61500000000012</v>
      </c>
      <c r="G19" s="71">
        <f>((G18*0.75)*G17)-G22</f>
        <v>-102.56500000000005</v>
      </c>
      <c r="H19" s="71">
        <f>((H18*0.75)*H17)-H22</f>
        <v>-69.524999999999977</v>
      </c>
      <c r="I19" s="71">
        <f>((I18*0.75)*I17)-I22</f>
        <v>-154.35500000000002</v>
      </c>
      <c r="J19" s="71">
        <f>((J18*0.75)*J17)-J22</f>
        <v>-174.92499999999995</v>
      </c>
      <c r="K19" s="71">
        <f>((K18*0.75)*K17)-K22</f>
        <v>-94.690000000000055</v>
      </c>
      <c r="L19" s="71">
        <f>((L18*0.75)*L17)-L22</f>
        <v>-59.269999999999982</v>
      </c>
      <c r="M19" s="72">
        <f>((M18*0.75)*M17)-M22</f>
        <v>-42.870000000000005</v>
      </c>
      <c r="N19" s="54"/>
    </row>
    <row r="20" spans="1:17" ht="30" customHeight="1" thickBot="1" x14ac:dyDescent="0.3">
      <c r="A20" s="20"/>
      <c r="B20" s="73" t="s">
        <v>57</v>
      </c>
      <c r="C20" s="71">
        <f>((C18*0.8)*C17)-C22</f>
        <v>-69.699999999999932</v>
      </c>
      <c r="D20" s="71">
        <f>((D18*0.8)*D17)-D22+179.58</f>
        <v>-84.720000000000056</v>
      </c>
      <c r="E20" s="71">
        <f>((E18*0.8)*E17)-E22</f>
        <v>-44.6400000000001</v>
      </c>
      <c r="F20" s="71">
        <f>((F18*0.8)*F17)-F22</f>
        <v>-67.760000000000105</v>
      </c>
      <c r="G20" s="71">
        <f>((G18*0.8)*G17)-G22</f>
        <v>-44.710000000000036</v>
      </c>
      <c r="H20" s="71">
        <f>((H18*0.8)*H17)-H22</f>
        <v>-17.759999999999991</v>
      </c>
      <c r="I20" s="71">
        <f>((I18*0.8)*I17)-I22</f>
        <v>-102.59000000000003</v>
      </c>
      <c r="J20" s="71">
        <f>((J18*0.8)*J17)-J22</f>
        <v>-123.15999999999997</v>
      </c>
      <c r="K20" s="71">
        <f>((K18*0.8)*K17)-K22</f>
        <v>-39.879999999999995</v>
      </c>
      <c r="L20" s="71">
        <f>((L18*0.8)*L17)-L22</f>
        <v>-4.4599999999999227</v>
      </c>
      <c r="M20" s="72">
        <f>((M18*0.8)*M17)-M22</f>
        <v>-14.850000000000023</v>
      </c>
      <c r="N20" s="54"/>
    </row>
    <row r="21" spans="1:17" ht="30" customHeight="1" thickBot="1" x14ac:dyDescent="0.3">
      <c r="A21" s="20"/>
      <c r="B21" s="73" t="s">
        <v>58</v>
      </c>
      <c r="C21" s="71">
        <f>((C18*1)*C17)-C22</f>
        <v>110.48000000000002</v>
      </c>
      <c r="D21" s="71">
        <f>((D18*1)*D17)-D22+179.58</f>
        <v>94.679999999999922</v>
      </c>
      <c r="E21" s="71">
        <f>((E18*1)*E17)-E22</f>
        <v>186.77999999999986</v>
      </c>
      <c r="F21" s="71">
        <f>((F18*1)*F17)-F22</f>
        <v>163.65999999999985</v>
      </c>
      <c r="G21" s="71">
        <f>((G18*1)*G17)-G22</f>
        <v>186.70999999999992</v>
      </c>
      <c r="H21" s="71">
        <f>((H18*1)*H17)-H22</f>
        <v>189.29999999999995</v>
      </c>
      <c r="I21" s="71">
        <f>((I18*1)*I17)-I22</f>
        <v>104.46999999999991</v>
      </c>
      <c r="J21" s="71">
        <f>((J18*1)*J17)-J22</f>
        <v>83.899999999999977</v>
      </c>
      <c r="K21" s="71">
        <f>((K18*1)*K17)-K22</f>
        <v>179.36</v>
      </c>
      <c r="L21" s="71">
        <f>((L18*1)*L17)-L22</f>
        <v>214.78000000000009</v>
      </c>
      <c r="M21" s="72">
        <f>((M18*1)*M17)-M22</f>
        <v>97.229999999999961</v>
      </c>
      <c r="N21" s="54"/>
    </row>
    <row r="22" spans="1:17" thickBot="1" x14ac:dyDescent="0.3">
      <c r="A22" s="20"/>
      <c r="B22" s="73" t="s">
        <v>52</v>
      </c>
      <c r="C22" s="66">
        <v>790.42</v>
      </c>
      <c r="D22" s="66">
        <v>981.9</v>
      </c>
      <c r="E22" s="66">
        <v>970.32</v>
      </c>
      <c r="F22" s="66">
        <v>993.44</v>
      </c>
      <c r="G22" s="66">
        <v>970.39</v>
      </c>
      <c r="H22" s="66">
        <v>846</v>
      </c>
      <c r="I22" s="66">
        <v>930.83</v>
      </c>
      <c r="J22" s="66">
        <v>951.4</v>
      </c>
      <c r="K22" s="66">
        <v>916.84</v>
      </c>
      <c r="L22" s="66">
        <v>881.42</v>
      </c>
      <c r="M22" s="67">
        <v>463.17</v>
      </c>
      <c r="N22" s="54"/>
    </row>
    <row r="23" spans="1:17" ht="15" x14ac:dyDescent="0.25">
      <c r="A23" s="20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54"/>
    </row>
    <row r="24" spans="1:17" ht="15" x14ac:dyDescent="0.25">
      <c r="A24" s="20"/>
      <c r="B24" s="25" t="s">
        <v>51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54"/>
    </row>
    <row r="25" spans="1:17" ht="15" x14ac:dyDescent="0.25">
      <c r="A25" s="20"/>
      <c r="B25" s="25" t="s">
        <v>46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54"/>
    </row>
    <row r="26" spans="1:17" ht="15" x14ac:dyDescent="0.25">
      <c r="A26" s="20"/>
      <c r="B26" s="30" t="s">
        <v>66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54"/>
    </row>
    <row r="27" spans="1:17" ht="15" x14ac:dyDescent="0.25">
      <c r="A27" s="20"/>
      <c r="B27" s="32" t="s">
        <v>64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54"/>
    </row>
    <row r="28" spans="1:17" customFormat="1" ht="15" x14ac:dyDescent="0.25">
      <c r="A28" s="19"/>
      <c r="B28" s="30" t="s">
        <v>23</v>
      </c>
      <c r="C28" s="34"/>
      <c r="D28" s="34"/>
      <c r="E28" s="34"/>
      <c r="F28" s="34"/>
      <c r="G28" s="34"/>
      <c r="H28" s="24"/>
      <c r="I28" s="24"/>
      <c r="J28" s="26"/>
      <c r="K28" s="26"/>
      <c r="L28" s="26"/>
      <c r="M28" s="26"/>
      <c r="N28" s="23"/>
      <c r="O28" s="1"/>
      <c r="P28" s="1"/>
      <c r="Q28" s="1"/>
    </row>
    <row r="29" spans="1:17" customFormat="1" ht="15" x14ac:dyDescent="0.25">
      <c r="A29" s="19"/>
      <c r="B29" s="33" t="s">
        <v>24</v>
      </c>
      <c r="C29" s="34"/>
      <c r="D29" s="34"/>
      <c r="E29" s="34"/>
      <c r="F29" s="34"/>
      <c r="G29" s="34"/>
      <c r="H29" s="24"/>
      <c r="I29" s="24"/>
      <c r="J29" s="26"/>
      <c r="K29" s="26"/>
      <c r="L29" s="26"/>
      <c r="M29" s="26"/>
      <c r="N29" s="23"/>
      <c r="O29" s="1"/>
      <c r="P29" s="1"/>
      <c r="Q29" s="1"/>
    </row>
    <row r="30" spans="1:17" customFormat="1" ht="15" x14ac:dyDescent="0.25">
      <c r="A30" s="19"/>
      <c r="B30" s="33"/>
      <c r="C30" s="34"/>
      <c r="D30" s="34"/>
      <c r="E30" s="34"/>
      <c r="F30" s="34"/>
      <c r="G30" s="34"/>
      <c r="H30" s="24"/>
      <c r="I30" s="24"/>
      <c r="J30" s="26"/>
      <c r="K30" s="26"/>
      <c r="L30" s="26"/>
      <c r="M30" s="26"/>
      <c r="N30" s="23"/>
      <c r="O30" s="1"/>
      <c r="P30" s="1"/>
      <c r="Q30" s="1"/>
    </row>
    <row r="31" spans="1:17" customFormat="1" ht="15" x14ac:dyDescent="0.25">
      <c r="A31" s="19"/>
      <c r="B31" s="30" t="s">
        <v>27</v>
      </c>
      <c r="C31" s="34"/>
      <c r="D31" s="34"/>
      <c r="E31" s="34"/>
      <c r="F31" s="34"/>
      <c r="G31" s="34"/>
      <c r="H31" s="24"/>
      <c r="I31" s="24"/>
      <c r="J31" s="26"/>
      <c r="K31" s="26"/>
      <c r="L31" s="26"/>
      <c r="M31" s="26"/>
      <c r="N31" s="23"/>
      <c r="O31" s="1"/>
      <c r="P31" s="1"/>
      <c r="Q31" s="1"/>
    </row>
    <row r="32" spans="1:17" customFormat="1" ht="15" x14ac:dyDescent="0.25">
      <c r="A32" s="19"/>
      <c r="B32" s="30"/>
      <c r="C32" s="34"/>
      <c r="D32" s="34"/>
      <c r="E32" s="34"/>
      <c r="F32" s="34"/>
      <c r="G32" s="34"/>
      <c r="H32" s="24"/>
      <c r="I32" s="24"/>
      <c r="J32" s="26"/>
      <c r="K32" s="26"/>
      <c r="L32" s="26"/>
      <c r="M32" s="26"/>
      <c r="N32" s="23"/>
      <c r="O32" s="1"/>
      <c r="P32" s="1"/>
      <c r="Q32" s="1"/>
    </row>
    <row r="33" spans="1:14" thickBot="1" x14ac:dyDescent="0.3">
      <c r="A33" s="55"/>
      <c r="B33" s="38" t="s">
        <v>65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56"/>
    </row>
  </sheetData>
  <sheetProtection sheet="1" objects="1" scenarios="1" selectLockedCells="1"/>
  <mergeCells count="6">
    <mergeCell ref="B3:M3"/>
    <mergeCell ref="B4:B6"/>
    <mergeCell ref="B13:M13"/>
    <mergeCell ref="B14:B16"/>
    <mergeCell ref="B1:M1"/>
    <mergeCell ref="B2:M2"/>
  </mergeCells>
  <hyperlinks>
    <hyperlink ref="B29" r:id="rId1" xr:uid="{AEABC9DF-4C02-4DDA-B335-8CB6499B24E1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85198F5C756844B3735B508994E90C" ma:contentTypeVersion="13" ma:contentTypeDescription="Create a new document." ma:contentTypeScope="" ma:versionID="b6f543cb17b21aec3bd4dc12fbda4489">
  <xsd:schema xmlns:xsd="http://www.w3.org/2001/XMLSchema" xmlns:xs="http://www.w3.org/2001/XMLSchema" xmlns:p="http://schemas.microsoft.com/office/2006/metadata/properties" xmlns:ns3="70cb62b2-7cc0-4fe7-b2b6-7e4ce58f5dd2" xmlns:ns4="d3e8fb60-39b6-4d04-9436-3e6150e9321b" targetNamespace="http://schemas.microsoft.com/office/2006/metadata/properties" ma:root="true" ma:fieldsID="76effbbcaa6759343d3915c3551c3c8f" ns3:_="" ns4:_="">
    <xsd:import namespace="70cb62b2-7cc0-4fe7-b2b6-7e4ce58f5dd2"/>
    <xsd:import namespace="d3e8fb60-39b6-4d04-9436-3e6150e9321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cb62b2-7cc0-4fe7-b2b6-7e4ce58f5d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8fb60-39b6-4d04-9436-3e6150e932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F8A7A6-0077-4D37-A4A9-AEABD93603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9DE9BD-05B6-4EE7-87F9-D021B7F4D2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cb62b2-7cc0-4fe7-b2b6-7e4ce58f5dd2"/>
    <ds:schemaRef ds:uri="d3e8fb60-39b6-4d04-9436-3e6150e932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5161CC-B95D-4A97-AC3B-0E247E6B2131}">
  <ds:schemaRefs>
    <ds:schemaRef ds:uri="d3e8fb60-39b6-4d04-9436-3e6150e9321b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70cb62b2-7cc0-4fe7-b2b6-7e4ce58f5dd2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Crop</vt:lpstr>
      <vt:lpstr>Rice</vt:lpstr>
      <vt:lpstr>BE Yield &amp; Returns</vt:lpstr>
    </vt:vector>
  </TitlesOfParts>
  <Company>UACES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Crop Comparison by Yield and Price</dc:title>
  <dc:creator>Jarrod T. Hardke</dc:creator>
  <cp:lastModifiedBy>Jarrod Hardke</cp:lastModifiedBy>
  <cp:lastPrinted>2020-03-09T20:19:31Z</cp:lastPrinted>
  <dcterms:created xsi:type="dcterms:W3CDTF">2015-09-29T13:20:03Z</dcterms:created>
  <dcterms:modified xsi:type="dcterms:W3CDTF">2024-12-18T19:55:47Z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0x0101008785198F5C756844B3735B508994E90C</vt:lpwstr>
  </property>
  <property fmtid="{D5CDD505-2E9C-101B-9397-08002B2CF9AE}" pid="3" name="MSIP_Label_0f2dd7ce-6f06-4cc5-b3f7-7b74fd950fb2_Enabled">
    <vt:lpwstr>true</vt:lpwstr>
  </property>
  <property fmtid="{D5CDD505-2E9C-101B-9397-08002B2CF9AE}" pid="4" name="MSIP_Label_0f2dd7ce-6f06-4cc5-b3f7-7b74fd950fb2_SetDate">
    <vt:lpwstr>2022-11-23T03:00:48Z</vt:lpwstr>
  </property>
  <property fmtid="{D5CDD505-2E9C-101B-9397-08002B2CF9AE}" pid="5" name="MSIP_Label_0f2dd7ce-6f06-4cc5-b3f7-7b74fd950fb2_Method">
    <vt:lpwstr>Privileged</vt:lpwstr>
  </property>
  <property fmtid="{D5CDD505-2E9C-101B-9397-08002B2CF9AE}" pid="6" name="MSIP_Label_0f2dd7ce-6f06-4cc5-b3f7-7b74fd950fb2_Name">
    <vt:lpwstr>Restricted Data</vt:lpwstr>
  </property>
  <property fmtid="{D5CDD505-2E9C-101B-9397-08002B2CF9AE}" pid="7" name="MSIP_Label_0f2dd7ce-6f06-4cc5-b3f7-7b74fd950fb2_SiteId">
    <vt:lpwstr>174d954f-585e-40c3-ae1c-01ada5f26723</vt:lpwstr>
  </property>
  <property fmtid="{D5CDD505-2E9C-101B-9397-08002B2CF9AE}" pid="8" name="MSIP_Label_0f2dd7ce-6f06-4cc5-b3f7-7b74fd950fb2_ActionId">
    <vt:lpwstr>baa84d51-a169-4e70-ad5a-8b1487d32076</vt:lpwstr>
  </property>
  <property fmtid="{D5CDD505-2E9C-101B-9397-08002B2CF9AE}" pid="9" name="MSIP_Label_0f2dd7ce-6f06-4cc5-b3f7-7b74fd950fb2_ContentBits">
    <vt:lpwstr>0</vt:lpwstr>
  </property>
</Properties>
</file>